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<sst xmlns="http://schemas.openxmlformats.org/spreadsheetml/2006/main" count="946" uniqueCount="720">
  <si>
    <t xml:space="preserve">                  </t>
  </si>
  <si>
    <t xml:space="preserve">Приложение №4  </t>
  </si>
  <si>
    <t>ОБЕКТИ/ Вид СМР</t>
  </si>
  <si>
    <t xml:space="preserve">ОБЩО КАПИТАЛОВИ РАЗХОДИ </t>
  </si>
  <si>
    <t>Източници на финансиране:</t>
  </si>
  <si>
    <t>Целеви средства от ЦБ</t>
  </si>
  <si>
    <t>§ 51 ОСНОВНИ РЕМОНТИ</t>
  </si>
  <si>
    <t>§ 52 ДЪЛГОТРАЙНИ МАТЕРИАЛНИ АКТИВИ</t>
  </si>
  <si>
    <t>§ 53 НЕМАТЕРИАЛНИ ДЪЛГОТРАЙНИ АКТИВИ</t>
  </si>
  <si>
    <t>КМЕТ:</t>
  </si>
  <si>
    <t>РАЗПРЕДЕЛЕНИЕ</t>
  </si>
  <si>
    <t>§</t>
  </si>
  <si>
    <t>дейност</t>
  </si>
  <si>
    <t>Преходен остатък от ЦБ</t>
  </si>
  <si>
    <t>Трансфери от ЦБ</t>
  </si>
  <si>
    <t>Средства от МБ</t>
  </si>
  <si>
    <t>ОБЩО</t>
  </si>
  <si>
    <t>Средства от ЕС, други МПД</t>
  </si>
  <si>
    <t>НА  КАПИТАЛОВИ РАЗХОДИ  ПО ОБЕКТИ ЗА СТРИТЕЛСТВО И ОСНОВЕН РЕМОНТ, ЗА ПРИДОБИВАНЕ НА ДМА И НДА И ЗА ПРОУЧВАТЕЛНИ И ПРОЕКТНИ РАБОТИ НА ОБЩИНА БРУСАРЦИ ЗА 2017 г.</t>
  </si>
  <si>
    <t xml:space="preserve">             С П Р А В К А</t>
  </si>
  <si>
    <t xml:space="preserve">                                                                                         Показатели</t>
  </si>
  <si>
    <t xml:space="preserve">                          §§</t>
  </si>
  <si>
    <t>Държавни дейности</t>
  </si>
  <si>
    <t>Местни дейности</t>
  </si>
  <si>
    <t>План 2017г.</t>
  </si>
  <si>
    <t>I. ДАНЪЧНИ И НЕДАНЪЧНИ ПРИХОДИ</t>
  </si>
  <si>
    <t>1.    Данъчни приходи</t>
  </si>
  <si>
    <t>1.1. Данък върху доходите на физически лица</t>
  </si>
  <si>
    <t>01 00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</si>
  <si>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</si>
  <si>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</si>
  <si>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</si>
  <si>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</si>
  <si>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</si>
  <si>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</si>
  <si>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</si>
  <si>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</si>
  <si>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при придобиване чрез дарения и възмезден начин</t>
  </si>
  <si>
    <t>13 04</t>
  </si>
  <si>
    <t>1.2.4.Туристически данък</t>
  </si>
  <si>
    <t>13 08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</si>
  <si>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</si>
  <si>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</si>
  <si>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</si>
  <si>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</si>
  <si>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</si>
  <si>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Нетни приходи от продажба на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</si>
  <si>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</si>
  <si>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</si>
  <si>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</si>
  <si>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</si>
  <si>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</si>
  <si>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</si>
  <si>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</si>
  <si>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по текущи банк.сметки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</si>
  <si>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</si>
  <si>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</si>
  <si>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</si>
  <si>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</si>
  <si>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</si>
  <si>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</si>
  <si>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</si>
  <si>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</si>
  <si>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</si>
  <si>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27 04</t>
  </si>
  <si>
    <t>27 05</t>
  </si>
  <si>
    <t>27 07</t>
  </si>
  <si>
    <t>2.2.6. За общежития и други по образованието</t>
  </si>
  <si>
    <t>27 08</t>
  </si>
  <si>
    <t>27 10</t>
  </si>
  <si>
    <t>27 11</t>
  </si>
  <si>
    <t>2.2.9. За откупуване на гробни места</t>
  </si>
  <si>
    <t>27 15</t>
  </si>
  <si>
    <t>27 17</t>
  </si>
  <si>
    <t>27 29</t>
  </si>
  <si>
    <t>2.3. Глоби, санкции и наказателни лихви</t>
  </si>
  <si>
    <t>28 00</t>
  </si>
  <si>
    <t>2.4. Други неданъчни приходи</t>
  </si>
  <si>
    <t>36 00</t>
  </si>
  <si>
    <t>2.5. Внесен ДДС и други данъци върху продажбите</t>
  </si>
  <si>
    <t>37 00</t>
  </si>
  <si>
    <t>2.5.1. Внесен  ДДС (-)</t>
  </si>
  <si>
    <t>37 01</t>
  </si>
  <si>
    <t>2.5.2. Внесен данък върху приходите от стопанска дейност (-)</t>
  </si>
  <si>
    <t>37 02</t>
  </si>
  <si>
    <t>2.6. Постъпления от продажба на нефинансови активи</t>
  </si>
  <si>
    <t>40 00</t>
  </si>
  <si>
    <t>2.6.1. От продажби на сгради</t>
  </si>
  <si>
    <t>40 22</t>
  </si>
  <si>
    <t>2.6.2. От продажби на НДА</t>
  </si>
  <si>
    <t>40 30</t>
  </si>
  <si>
    <t>2.6.3. От продажба на земя</t>
  </si>
  <si>
    <t>40 40</t>
  </si>
  <si>
    <t xml:space="preserve">2.7. Приходи от концесии </t>
  </si>
  <si>
    <t>41 00</t>
  </si>
  <si>
    <t>2.8. Помощи и дарения от страната</t>
  </si>
  <si>
    <t>45 00</t>
  </si>
  <si>
    <t>2.9. Помощи и дарения  от чужбина</t>
  </si>
  <si>
    <t>46 00</t>
  </si>
  <si>
    <t>ІІ. ВЗАИМООТНОШЕНИЯ С ЦБ</t>
  </si>
  <si>
    <t>31 00</t>
  </si>
  <si>
    <t>1. Обща субсидия и други трансфери за държавни дейности</t>
  </si>
  <si>
    <t>31 11</t>
  </si>
  <si>
    <t>2. Обща изравнителна субсидия и трансфери за местни дейности</t>
  </si>
  <si>
    <t>31 12</t>
  </si>
  <si>
    <t>3. Целева субсидия за капиталови разходи</t>
  </si>
  <si>
    <t>31 13</t>
  </si>
  <si>
    <t>4. Други целеви трансфери от ЦБ</t>
  </si>
  <si>
    <t>31 18</t>
  </si>
  <si>
    <t>5.  Възстановени трансфери за ЦБ</t>
  </si>
  <si>
    <t>31 20</t>
  </si>
  <si>
    <t>6. Други целеви трансфери от ЦБ</t>
  </si>
  <si>
    <t>31 28</t>
  </si>
  <si>
    <t xml:space="preserve">ІІІ. ТРАНСФЕРИ </t>
  </si>
  <si>
    <t>1. Трансфери м/у бюджети</t>
  </si>
  <si>
    <t>61 00</t>
  </si>
  <si>
    <t xml:space="preserve">1.1. Трансфери между бюджети - получени трансфери /+/ </t>
  </si>
  <si>
    <t>61 01</t>
  </si>
  <si>
    <t>1.2. Трансфери между бюджети - предоставени трансфери /-/</t>
  </si>
  <si>
    <t>61 02</t>
  </si>
  <si>
    <t>1.3 Трансфери от МТСП по прогр. за осиг. на заетост</t>
  </si>
  <si>
    <t>61 05</t>
  </si>
  <si>
    <t>2. Трансфери м/у бюджети и сметки за средствата от ЕС</t>
  </si>
  <si>
    <t>62 00</t>
  </si>
  <si>
    <t xml:space="preserve">2.1. Получени трансфери /+/ </t>
  </si>
  <si>
    <t>62 01</t>
  </si>
  <si>
    <t>2.2. Предоставени трансфери /-/</t>
  </si>
  <si>
    <t>62 02</t>
  </si>
  <si>
    <t>3. Трансфери от /за държавни предприятия, включени в консолидираната фискална програма - ПУДООС</t>
  </si>
  <si>
    <t>64 00</t>
  </si>
  <si>
    <t>ІV. ВРЕМЕННИ БЕЗЛИХВЕНИ ЗАЕМИ</t>
  </si>
  <si>
    <t>1.Временни безлихвени заеми между бюджети и сметки за средствата от ЕС</t>
  </si>
  <si>
    <t>76 00</t>
  </si>
  <si>
    <t>V. ОПЕРАЦИИ С ФИНАНСОВИ АКТИВИ И ПАСИВИ</t>
  </si>
  <si>
    <t>1. Заеми от банки и други лица в страната</t>
  </si>
  <si>
    <t>83 00</t>
  </si>
  <si>
    <t>88 00</t>
  </si>
  <si>
    <t>3. Друго финансиране - /нето/</t>
  </si>
  <si>
    <t>93 00</t>
  </si>
  <si>
    <t>ОБЩО ПРИХОДИ ПО БЮДЖЕТА</t>
  </si>
  <si>
    <t xml:space="preserve">        ДИРЕКТОР ДИРЕКЦИЯ "ФСД":                                                                                                                           КМЕТ:                                                                                                                                                                              </t>
  </si>
  <si>
    <t>ГЛАВЕН СЧЕТОВОДИТЕЛ:</t>
  </si>
  <si>
    <t>/Поля Петрова/</t>
  </si>
  <si>
    <t>/Наташа Михайлова/</t>
  </si>
  <si>
    <t xml:space="preserve">                                                    </t>
  </si>
  <si>
    <t xml:space="preserve">                                            </t>
  </si>
  <si>
    <t>П Л А Н</t>
  </si>
  <si>
    <t>за разхода по параграфи по</t>
  </si>
  <si>
    <t>по бюджета на Община Брусарци за 2017 година</t>
  </si>
  <si>
    <t>Наименование</t>
  </si>
  <si>
    <t>на разхода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</si>
  <si>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</si>
  <si>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</si>
  <si>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02 00</t>
  </si>
  <si>
    <t>Задължителни осигурителни вн-ки от работодатели</t>
  </si>
  <si>
    <t>05 00</t>
  </si>
  <si>
    <t xml:space="preserve">Издръжка
</t>
  </si>
  <si>
    <t>10 00</t>
  </si>
  <si>
    <t>Платени данъци, такси и адм-ни санкции</t>
  </si>
  <si>
    <t>19 00</t>
  </si>
  <si>
    <t xml:space="preserve"> </t>
  </si>
  <si>
    <t>Разходи за лихви по заеми от страната</t>
  </si>
  <si>
    <t>22 00</t>
  </si>
  <si>
    <t xml:space="preserve">Стипендии
</t>
  </si>
  <si>
    <t xml:space="preserve">Текущи трансфери, обезщетения и помощи за домакинствата
</t>
  </si>
  <si>
    <t>42 00</t>
  </si>
  <si>
    <t>ВСИЧКО РАЗХОДИ:</t>
  </si>
  <si>
    <t>Субсидии за нефинансови предприятия за текуща дейност</t>
  </si>
  <si>
    <t>43 00</t>
  </si>
  <si>
    <t xml:space="preserve">Субсидии на организации с нестопанска цел
</t>
  </si>
  <si>
    <t>Разходи за членски внос и участие в нетърговски организации и дейности</t>
  </si>
  <si>
    <t>ВСИЧКО СУБСИДИИ:</t>
  </si>
  <si>
    <t>ДРУГИ:</t>
  </si>
  <si>
    <t xml:space="preserve">Капиталови разходи 
</t>
  </si>
  <si>
    <t>51-55</t>
  </si>
  <si>
    <t>Резерв за непредвидени и неотложни разходи</t>
  </si>
  <si>
    <t>97 00</t>
  </si>
  <si>
    <t>ОБЩО РАЗХОДИ:</t>
  </si>
  <si>
    <t>Разходи за държавни дейности за сметка на общински приходи</t>
  </si>
  <si>
    <t>в т.ч.: капиталови разходи</t>
  </si>
  <si>
    <t>в т.ч.: за археологически разкопки и други дейности на РИМ</t>
  </si>
  <si>
    <t xml:space="preserve"> ОБЩО РАЗХОДИ ПО БЮДЖЕТА:</t>
  </si>
  <si>
    <t>за разхода по функции и дейности</t>
  </si>
  <si>
    <t>Наименование на</t>
  </si>
  <si>
    <t>функция, дейност</t>
  </si>
  <si>
    <t>І.</t>
  </si>
  <si>
    <t>Общи държавни служби</t>
  </si>
  <si>
    <t>Общинска администрация</t>
  </si>
  <si>
    <t>Общински съвет</t>
  </si>
  <si>
    <t>`</t>
  </si>
  <si>
    <t>ІІ.</t>
  </si>
  <si>
    <t>Отбрана и сигурност</t>
  </si>
  <si>
    <t>Други дейности по В. С.</t>
  </si>
  <si>
    <t>Отбранително-мобил. подготовка</t>
  </si>
  <si>
    <t>Ликвидиране последици от бедствия</t>
  </si>
  <si>
    <t>ІІІ.</t>
  </si>
  <si>
    <t>Образование</t>
  </si>
  <si>
    <t>Целодневни детски градини</t>
  </si>
  <si>
    <t>Подготвителна група в училище</t>
  </si>
  <si>
    <t>Общообразователни училища</t>
  </si>
  <si>
    <t>Спортни училища</t>
  </si>
  <si>
    <t>Професионални училища</t>
  </si>
  <si>
    <t>Общежития</t>
  </si>
  <si>
    <t>Столове</t>
  </si>
  <si>
    <t>Извънучилищни дейности</t>
  </si>
  <si>
    <t>Други дейности по образование</t>
  </si>
  <si>
    <t>ІV.</t>
  </si>
  <si>
    <t>Здравеопазване</t>
  </si>
  <si>
    <t>Детски ясли, детски кухни, яслени групи</t>
  </si>
  <si>
    <t>Здравни кабинети</t>
  </si>
  <si>
    <t>Други дейности по здравеопазване</t>
  </si>
  <si>
    <t>V.</t>
  </si>
  <si>
    <t>Социално подпомагане и грижи</t>
  </si>
  <si>
    <t>Домашен социален патронаж</t>
  </si>
  <si>
    <t>Клубове на пенсионери и инвалиди</t>
  </si>
  <si>
    <t>Програми за временна заетост</t>
  </si>
  <si>
    <t>Наблюдавани жилища</t>
  </si>
  <si>
    <t>Преходно жилище</t>
  </si>
  <si>
    <t>Дом за стари хора</t>
  </si>
  <si>
    <t>Дом за възрастни хора</t>
  </si>
  <si>
    <t>Дом за деца</t>
  </si>
  <si>
    <t>Дневен център за възрастни хора</t>
  </si>
  <si>
    <t>Защитени жилища</t>
  </si>
  <si>
    <t>VІ.</t>
  </si>
  <si>
    <t>Жилищно строителство, БКС и ООС</t>
  </si>
  <si>
    <t>Водоснабдяване и канализация</t>
  </si>
  <si>
    <t>Осветление на улици и площади</t>
  </si>
  <si>
    <t>ИРП на уличната мрежа</t>
  </si>
  <si>
    <t>Други дейности по ЖС и БКС</t>
  </si>
  <si>
    <t>Озеленяване</t>
  </si>
  <si>
    <t>Чистота</t>
  </si>
  <si>
    <t>VІІ.</t>
  </si>
  <si>
    <t>Почивно дело, култура</t>
  </si>
  <si>
    <t>Спорт за всички</t>
  </si>
  <si>
    <t>Читалища</t>
  </si>
  <si>
    <t>Музей и художествена галерия</t>
  </si>
  <si>
    <t>Библиотека</t>
  </si>
  <si>
    <t>Спортни бази за спорт за всички</t>
  </si>
  <si>
    <t>Обредни домове</t>
  </si>
  <si>
    <t>Други дейности по културата</t>
  </si>
  <si>
    <t>VIII</t>
  </si>
  <si>
    <t>Икономически дейности и услуги</t>
  </si>
  <si>
    <t>Други дейности по транспорт, ППД</t>
  </si>
  <si>
    <t>Управление и контрол по транспорта</t>
  </si>
  <si>
    <t>Дейности по поддърж. на пътищата</t>
  </si>
  <si>
    <t>Пазари и тържища</t>
  </si>
  <si>
    <t>Органи и дейности по приватизация</t>
  </si>
  <si>
    <t>Приюти за безстопанствени животни</t>
  </si>
  <si>
    <t>Други дейности по икономиката</t>
  </si>
  <si>
    <t xml:space="preserve">9.1. </t>
  </si>
  <si>
    <t xml:space="preserve">Младежки дом </t>
  </si>
  <si>
    <t>9.2.</t>
  </si>
  <si>
    <t>ОП "Социални дейности"</t>
  </si>
  <si>
    <t>9.3.</t>
  </si>
  <si>
    <t>Други по икономиката</t>
  </si>
  <si>
    <t>Х</t>
  </si>
  <si>
    <t>ОБЩО РАЗХОДИ ПО БЮДЖЕТА:</t>
  </si>
  <si>
    <t>Област Монтана</t>
  </si>
  <si>
    <t>Приложение № 5</t>
  </si>
  <si>
    <t>Община Брусарци</t>
  </si>
  <si>
    <t xml:space="preserve">                             (печат)</t>
  </si>
  <si>
    <t xml:space="preserve">            (име, фамилия, подпис)</t>
  </si>
  <si>
    <t>С П Р А В К А</t>
  </si>
  <si>
    <t>за разпределение на средствата от преходния остатък от 2016 г.</t>
  </si>
  <si>
    <t>№ по ред</t>
  </si>
  <si>
    <t>в това число</t>
  </si>
  <si>
    <t>Дофинан-сиране</t>
  </si>
  <si>
    <t>Общи държавни служби - всичко:</t>
  </si>
  <si>
    <t>в т.ч.       - текущи разходи</t>
  </si>
  <si>
    <t xml:space="preserve">                - капиталови разходи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</si>
  <si>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</si>
  <si>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</si>
  <si>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</si>
  <si>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</si>
  <si>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</si>
  <si>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Почивно дело, култура, религиозни дейности - всичко:</t>
  </si>
  <si>
    <t>Икономически дейности и услуги - всичко:</t>
  </si>
  <si>
    <t>Разходи, некласифицирани в другите разходи - всичко:</t>
  </si>
  <si>
    <t>ОБЩО РАЗПРЕДЕЛЕН ПРЕХОДЕН ОСТАТЪК</t>
  </si>
  <si>
    <t xml:space="preserve">                         (име, фамилия, подпис)</t>
  </si>
  <si>
    <t xml:space="preserve">                         тел. за контакт: 09783 2211</t>
  </si>
  <si>
    <t xml:space="preserve">                         е - mail: brusartsi_fsd@abv.bg</t>
  </si>
  <si>
    <t xml:space="preserve">Групи и функции
</t>
  </si>
  <si>
    <t xml:space="preserve">Планова численост
</t>
  </si>
  <si>
    <t>Средна месечна брутна заплата през 2016 г.</t>
  </si>
  <si>
    <t xml:space="preserve">Средства за заплати              2017 година
</t>
  </si>
  <si>
    <t>към</t>
  </si>
  <si>
    <t xml:space="preserve">от </t>
  </si>
  <si>
    <t>01.01.2017г.</t>
  </si>
  <si>
    <t>1.Общи държавни служби</t>
  </si>
  <si>
    <t>1.1 Общинска администрация</t>
  </si>
  <si>
    <t>2.Образование</t>
  </si>
  <si>
    <t>2.1 Целодневни детски градини</t>
  </si>
  <si>
    <t>2.2 Училища</t>
  </si>
  <si>
    <t>3.Здравеопазване</t>
  </si>
  <si>
    <t>ВСИЧКО:</t>
  </si>
  <si>
    <t>1.Социално осигуряване, подпомагане и грижи</t>
  </si>
  <si>
    <t>1.3.Програми за временна заетост</t>
  </si>
  <si>
    <t xml:space="preserve">3.1.Спортни бази и спорт за всички </t>
  </si>
  <si>
    <t>4. Икономически дейности и услуги</t>
  </si>
  <si>
    <t xml:space="preserve">4.1.Други дейности по транспорта </t>
  </si>
  <si>
    <t xml:space="preserve">4.2. Други по икономиката </t>
  </si>
  <si>
    <t>Приложение № 7</t>
  </si>
  <si>
    <t>ИНДИКАТИВЕН ОБОБЩЕН ГОДИШЕН РАЗЧЕТ ЗА СМЕТКИТЕ ОТ  ЕС  НА               ОБЩИНА БРУСАРЦИ за 2017г.</t>
  </si>
  <si>
    <t>№ на §§</t>
  </si>
  <si>
    <t>Средства от Националния фонд за средства от ЕС</t>
  </si>
  <si>
    <t>Средства от ДФ Земеделие за средства от ЕС</t>
  </si>
  <si>
    <t>Приходи</t>
  </si>
  <si>
    <t>I. Трансфери</t>
  </si>
  <si>
    <t>Трансфери(субсидии,вн.) м/у бюдж.с/ки(+/-)</t>
  </si>
  <si>
    <t>61-00</t>
  </si>
  <si>
    <t>Трансфери м/у бюдж. и извънб. с/ки/ф.(+/-)</t>
  </si>
  <si>
    <t>62-00</t>
  </si>
  <si>
    <t xml:space="preserve">Трансфери м/у извънб. сметки/ф.(нето) </t>
  </si>
  <si>
    <t>63-00</t>
  </si>
  <si>
    <t xml:space="preserve">Трансфери м/у извънб. сметки/ф.(+) </t>
  </si>
  <si>
    <t>63-01</t>
  </si>
  <si>
    <t xml:space="preserve">Трансфери м/у извънб. сметки/ф.(-) </t>
  </si>
  <si>
    <t>63-02</t>
  </si>
  <si>
    <t>II. Временни безлихв.заеми</t>
  </si>
  <si>
    <t xml:space="preserve">Врем.безл.заеми м/у бюдж.и извънб.с/ки </t>
  </si>
  <si>
    <t>76-00</t>
  </si>
  <si>
    <t>III. Събрани средства и пл-я за с/ка на д-ги бюджети</t>
  </si>
  <si>
    <t>Cъбрани средства от/за СЕС (+-)</t>
  </si>
  <si>
    <t>88-03</t>
  </si>
  <si>
    <t>IV. Депозити и средства по сметки</t>
  </si>
  <si>
    <t>Остатък от предходния период (9501до 9506)(+)</t>
  </si>
  <si>
    <t>Наличн.в края на периода(9507до9512)(-)</t>
  </si>
  <si>
    <t>Разходи</t>
  </si>
  <si>
    <t>Запл. и възнагр. за перс.,нает по тр.и сл.правоотн.</t>
  </si>
  <si>
    <t>01-00</t>
  </si>
  <si>
    <t>Други възнаграждения и плащания за персонал</t>
  </si>
  <si>
    <t>02-00</t>
  </si>
  <si>
    <t>Задължителни осиг. вноски от работодатели</t>
  </si>
  <si>
    <t>05-00</t>
  </si>
  <si>
    <t>Издръжка</t>
  </si>
  <si>
    <t>10-00</t>
  </si>
  <si>
    <t xml:space="preserve">Придобиване на дълготрайни активи и основен ремонт </t>
  </si>
  <si>
    <t>51-54</t>
  </si>
  <si>
    <t>Капиталови трансфери</t>
  </si>
  <si>
    <t>55-00</t>
  </si>
  <si>
    <t>Всичко разходи:</t>
  </si>
  <si>
    <t>ОП Развитие на човешките ресурси</t>
  </si>
  <si>
    <t>Социално осигуряване, подпомагане и грижи</t>
  </si>
  <si>
    <t xml:space="preserve">         /Поля Петрова/</t>
  </si>
  <si>
    <t>Приложение № 8</t>
  </si>
  <si>
    <t>АКТУАЛИЗИРАНА БЮДЖЕТНА ПРОГНОЗА ЗА МЕСТНИТЕ ДЕЙНОСТИ С ПОКАЗАТЕЛИ ЗА 2017г. И ПРОГНОЗНИ ПОКАЗАТЕЛИ ЗА ПЕРИОДА 2018 И 2019 г. НА ПОСТЪПЛЕНИЯТА ОТ МЕСТНИ ПРИХОДИ  И НА РАЗХОДИТЕ ОТ МЕСТНИ ДЕЙНОСТИ</t>
  </si>
  <si>
    <t>I. ПРИХОДИ</t>
  </si>
  <si>
    <t>Бюджет</t>
  </si>
  <si>
    <t>Проектобюджет</t>
  </si>
  <si>
    <t>Прогноза</t>
  </si>
  <si>
    <t>§§</t>
  </si>
  <si>
    <t>под-§§</t>
  </si>
  <si>
    <t>Н А И М Е Н О В А Н И Е    Н А    П Р И Х О Д И Т Е</t>
  </si>
  <si>
    <t>Данък върху доходите на физически лица:</t>
  </si>
  <si>
    <t>Имуществени и други местни данъци :</t>
  </si>
  <si>
    <t>Други данъци</t>
  </si>
  <si>
    <t>Приходи и доходи от собственост</t>
  </si>
  <si>
    <t>Общински такси</t>
  </si>
  <si>
    <t>27-05</t>
  </si>
  <si>
    <t>27-07</t>
  </si>
  <si>
    <t>27-10</t>
  </si>
  <si>
    <t>27-11</t>
  </si>
  <si>
    <t>27-17</t>
  </si>
  <si>
    <t xml:space="preserve"> такси за притежаване на куче</t>
  </si>
  <si>
    <t>27-29</t>
  </si>
  <si>
    <t>Други обмщински такси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</si>
  <si>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</si>
  <si>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</si>
  <si>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</si>
  <si>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земя</t>
  </si>
  <si>
    <t>Приходи от концесии</t>
  </si>
  <si>
    <t>99-99</t>
  </si>
  <si>
    <t>I. ОБЩО ПРИХОДИ</t>
  </si>
  <si>
    <t xml:space="preserve">НАИМЕНОВАНИЕ НА ПАРАГРАФИТЕ </t>
  </si>
  <si>
    <t>Получени трансфери (субсидии/вноски) от ЦБ (нето)</t>
  </si>
  <si>
    <t>получени от общини целеви трансфери (субсидии) от ЦБ за капиталови разходи (+)</t>
  </si>
  <si>
    <t>III. ОБЩО</t>
  </si>
  <si>
    <t>Трансфери (субсидии, вноски) между бюджети (нето)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</si>
  <si>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</si>
  <si>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</si>
  <si>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(субсидии, вноски) между бюджетни и извънбюджетни сметки/фондове (нето)</t>
  </si>
  <si>
    <t>- получени трансфери (+)</t>
  </si>
  <si>
    <t>62-02</t>
  </si>
  <si>
    <t>-предоставени трансфери (-)</t>
  </si>
  <si>
    <t>Трансфери от/за държавни предприятия, включени в консолидираната фискална програма</t>
  </si>
  <si>
    <t>IV. ОБЩО</t>
  </si>
  <si>
    <t xml:space="preserve">В) ВРЕМЕННИ БЕЗЛИХВЕНИ ЗАЕМИ 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</si>
  <si>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</si>
  <si>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</si>
  <si>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>ІІ. ОБЩО ТРАНСФЕРИ</t>
  </si>
  <si>
    <t>ІII. ОПЕРАЦИИ С ФИНАНСОВИ АКТИВИ И ПАСИВИ</t>
  </si>
  <si>
    <t>VII. ОБЩО ОПЕРАЦИИ С ФИНАНСОВИ АКТИВИ И ПАСИВИ</t>
  </si>
  <si>
    <t>ВСИЧКО МЕСТНИ ПРИХОДИ  (І+ІІ+ІІІ)</t>
  </si>
  <si>
    <t>Функция</t>
  </si>
  <si>
    <t>Група</t>
  </si>
  <si>
    <t>V. РАЗХОДИ ЗА МЕСТНИ ДЕЙНОСТИ</t>
  </si>
  <si>
    <t>НАИМЕНОВАНИЕ</t>
  </si>
  <si>
    <t>І. Функция Общи държавни служби</t>
  </si>
  <si>
    <t>Изпълнителни и законодателни органи</t>
  </si>
  <si>
    <t>IІ. Функция Отбрана и сигурност</t>
  </si>
  <si>
    <t>Превантивна дейност за намаляване последствията от бедствия и аварии</t>
  </si>
  <si>
    <t>ІІІ. Функция Образование</t>
  </si>
  <si>
    <t>IV. Здравеопазване</t>
  </si>
  <si>
    <t>Други дейности по здравеопазването</t>
  </si>
  <si>
    <t>V. Функция Социално осигуряване, подпомагане и грижи</t>
  </si>
  <si>
    <t>Програми, д/сти и служби по соц.осигуряване, подпомагане и заетостта</t>
  </si>
  <si>
    <t>VІ. Функция Жилищно строителство, БКС и опазване на окол.среда</t>
  </si>
  <si>
    <t>Жилищно строителство, благоустроиство, комунално стопанство</t>
  </si>
  <si>
    <t>Опазване на околната среда</t>
  </si>
  <si>
    <t>VІІ. Функция Почивно дело, култура, религиозни дейности</t>
  </si>
  <si>
    <t>Физическа култура и спорт</t>
  </si>
  <si>
    <t>Култура</t>
  </si>
  <si>
    <t>VІІІ. Функция Икономически дейности и услуги</t>
  </si>
  <si>
    <t>Транспорт и съобщения</t>
  </si>
  <si>
    <t>ІХ. Функция Разходи некласифицирани в другите функции</t>
  </si>
  <si>
    <t>Разходи некласифицирани в другите функции</t>
  </si>
  <si>
    <t>ВСИЧКО МЕСТНИ РАЗХОДИ</t>
  </si>
  <si>
    <t>Приложение № 9</t>
  </si>
  <si>
    <t>БЮДЖЕТ</t>
  </si>
  <si>
    <t xml:space="preserve">I. СОБСТВЕНИ ПРИХОДИ И ПОМОЩИ </t>
  </si>
  <si>
    <t>1. Данъчни приходи</t>
  </si>
  <si>
    <t xml:space="preserve">§§ 01 - 20  </t>
  </si>
  <si>
    <t>2.Неданъчни приходи</t>
  </si>
  <si>
    <t>§§ 24 - 42</t>
  </si>
  <si>
    <t xml:space="preserve">2.1 Приходи и доходи от собственост </t>
  </si>
  <si>
    <t>§24</t>
  </si>
  <si>
    <t>в. ч. т.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</si>
  <si>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</si>
  <si>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</si>
  <si>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</si>
  <si>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</si>
  <si>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</si>
  <si>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</si>
  <si>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</si>
  <si>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</si>
  <si>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</si>
  <si>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</si>
  <si>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</si>
  <si>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</si>
  <si>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</si>
  <si>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Помощи, дарения и други безвъзмезно получени суми от страната</t>
  </si>
  <si>
    <t xml:space="preserve">§ 45 </t>
  </si>
  <si>
    <t>4. Помощи, дарения и други безвъзмезно получени суми от чужбина</t>
  </si>
  <si>
    <t xml:space="preserve">II. РАЗХОДИ 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</si>
  <si>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</si>
  <si>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</si>
  <si>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</si>
  <si>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</si>
  <si>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</si>
  <si>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</si>
  <si>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Текуща издръжка 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</si>
  <si>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</si>
  <si>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</si>
  <si>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</si>
  <si>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</si>
  <si>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</si>
  <si>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в т. ч. стипендии</t>
  </si>
  <si>
    <t>§ 40</t>
  </si>
  <si>
    <t xml:space="preserve">7.Субсидии </t>
  </si>
  <si>
    <t>§§ 43 - 45; 49</t>
  </si>
  <si>
    <t>8. Придобиване на нeфинансови актииви</t>
  </si>
  <si>
    <t>§§ 51 - 54</t>
  </si>
  <si>
    <t>9. Капиталови трансфери</t>
  </si>
  <si>
    <t>§ 55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</si>
  <si>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</si>
  <si>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</si>
  <si>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</si>
  <si>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</si>
  <si>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</si>
  <si>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</si>
  <si>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</si>
  <si>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 xml:space="preserve">III. Трансфери (субсидии, вноски, временни заеми) </t>
  </si>
  <si>
    <t xml:space="preserve">§§ 30 - 31; 32; 60 - 67; 69; 74 - 78 </t>
  </si>
  <si>
    <t xml:space="preserve">1. Субсидии / вноски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</si>
  <si>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</si>
  <si>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</si>
  <si>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</si>
  <si>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</si>
  <si>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</si>
  <si>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</si>
  <si>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§ 65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</si>
  <si>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</si>
  <si>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</si>
  <si>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</si>
  <si>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</si>
  <si>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+ IV </t>
  </si>
  <si>
    <t xml:space="preserve">VI. Финансиране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</si>
  <si>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</si>
  <si>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</si>
  <si>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</si>
  <si>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</si>
  <si>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</si>
  <si>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</si>
  <si>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др, д/ви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</si>
  <si>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</si>
  <si>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</si>
  <si>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</si>
  <si>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</si>
  <si>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</si>
  <si>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</si>
  <si>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</si>
  <si>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</si>
  <si>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</si>
  <si>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</si>
  <si>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</si>
  <si>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</si>
  <si>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</si>
  <si>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</si>
  <si>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</si>
  <si>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</si>
  <si>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</si>
  <si>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</si>
  <si>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</si>
  <si>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</t>
  </si>
  <si>
    <t>§ 90</t>
  </si>
  <si>
    <t>§ 91</t>
  </si>
  <si>
    <t xml:space="preserve">6. Друго вътрешно финансиране </t>
  </si>
  <si>
    <t>§§ 83 - 86; 88; 92-02; 93</t>
  </si>
  <si>
    <t xml:space="preserve">            операции по вътрешен дълг и финан. активи- нето </t>
  </si>
  <si>
    <t>§§ 83 - 86 и 92-02</t>
  </si>
  <si>
    <t xml:space="preserve">            друго финансиране 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</si>
  <si>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</si>
  <si>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</si>
  <si>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</si>
  <si>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</si>
  <si>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</si>
  <si>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</si>
  <si>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</si>
  <si>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</si>
  <si>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</si>
  <si>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</si>
  <si>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</si>
  <si>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</si>
  <si>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98</t>
  </si>
  <si>
    <t xml:space="preserve">в т. ч. покупко-продажба на валута (+/-) </t>
  </si>
  <si>
    <t>под. § 98-30</t>
  </si>
  <si>
    <t>Приложение № 11</t>
  </si>
  <si>
    <t>1.</t>
  </si>
  <si>
    <t>2.</t>
  </si>
  <si>
    <t>3.</t>
  </si>
  <si>
    <t>4.</t>
  </si>
  <si>
    <t>5.</t>
  </si>
  <si>
    <t>6.</t>
  </si>
  <si>
    <t>Приложение № 10</t>
  </si>
  <si>
    <t>С П И С Ъ К</t>
  </si>
  <si>
    <t>за разпоредителите с бюджетни кредити към</t>
  </si>
  <si>
    <t>Община Брусарци за 2017 година</t>
  </si>
  <si>
    <t>Първостепенни разпоредители</t>
  </si>
  <si>
    <t>Второстепенни разпоредители</t>
  </si>
  <si>
    <t>Кметство с. Крива бара</t>
  </si>
  <si>
    <t>Кметство с. Василовци</t>
  </si>
  <si>
    <t>Кметство с. Смирненски</t>
  </si>
  <si>
    <t>СОУ "Христо Ботев" гр. Брусарци</t>
  </si>
  <si>
    <t>ОУ "П.К. Яворов" с. Крива бара</t>
  </si>
  <si>
    <t>ОУ "П.Р. Славейков" с. Васииловци</t>
  </si>
  <si>
    <r>
      <t>окончателен годишен (</t>
    </r>
    <r>
      <rPr>
        <b/>
        <i/>
        <sz val="10"/>
        <rFont val="Albertus MT"/>
        <family val="1"/>
      </rPr>
      <t>патентен</t>
    </r>
    <r>
      <rPr>
        <sz val="10"/>
        <rFont val="Albertus MT"/>
        <family val="1"/>
      </rPr>
      <t>) данък</t>
    </r>
  </si>
  <si>
    <r>
      <t xml:space="preserve">данък върху </t>
    </r>
    <r>
      <rPr>
        <b/>
        <i/>
        <sz val="10"/>
        <rFont val="Albertus MT"/>
        <family val="1"/>
      </rPr>
      <t>недвижими имоти</t>
    </r>
  </si>
  <si>
    <r>
      <t xml:space="preserve">данък върху </t>
    </r>
    <r>
      <rPr>
        <b/>
        <i/>
        <sz val="10"/>
        <rFont val="Albertus MT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</si>
  <si>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0"/>
        <rFont val="Albertus MT"/>
        <family val="1"/>
      </rPr>
      <t>дарения и възмезден начин</t>
    </r>
  </si>
  <si>
    <r>
      <t xml:space="preserve">нетни приходи от продажби на </t>
    </r>
    <r>
      <rPr>
        <b/>
        <i/>
        <sz val="10"/>
        <rFont val="Albertus MT"/>
        <family val="1"/>
      </rPr>
      <t>услуги, стоки и продукция</t>
    </r>
  </si>
  <si>
    <r>
      <t xml:space="preserve">приходи от </t>
    </r>
    <r>
      <rPr>
        <b/>
        <i/>
        <sz val="10"/>
        <rFont val="Albertus MT"/>
        <family val="1"/>
      </rPr>
      <t>наеми на имущество</t>
    </r>
  </si>
  <si>
    <r>
      <t xml:space="preserve">приходи от </t>
    </r>
    <r>
      <rPr>
        <b/>
        <i/>
        <sz val="10"/>
        <rFont val="Albertus MT"/>
        <family val="1"/>
      </rPr>
      <t>наеми на земя</t>
    </r>
  </si>
  <si>
    <r>
      <t xml:space="preserve">приходи от </t>
    </r>
    <r>
      <rPr>
        <b/>
        <i/>
        <sz val="10"/>
        <rFont val="Albertus MT"/>
        <family val="1"/>
      </rPr>
      <t>дивиденти</t>
    </r>
  </si>
  <si>
    <r>
      <t xml:space="preserve">приходи от </t>
    </r>
    <r>
      <rPr>
        <b/>
        <i/>
        <sz val="10"/>
        <rFont val="Albertus MT"/>
        <family val="1"/>
      </rPr>
      <t>лихви</t>
    </r>
    <r>
      <rPr>
        <sz val="10"/>
        <rFont val="Albertus MT"/>
        <family val="1"/>
      </rPr>
      <t xml:space="preserve"> по текущи банкови </t>
    </r>
    <r>
      <rPr>
        <b/>
        <i/>
        <sz val="10"/>
        <rFont val="Albertus MT"/>
        <family val="1"/>
      </rPr>
      <t>сметки</t>
    </r>
  </si>
  <si>
    <r>
      <t xml:space="preserve">за ползване на </t>
    </r>
    <r>
      <rPr>
        <b/>
        <i/>
        <sz val="10"/>
        <rFont val="Albertus MT"/>
        <family val="1"/>
      </rPr>
      <t>детски градини</t>
    </r>
  </si>
  <si>
    <r>
      <t xml:space="preserve">за ползване на </t>
    </r>
    <r>
      <rPr>
        <b/>
        <i/>
        <sz val="10"/>
        <rFont val="Albertus MT"/>
        <family val="1"/>
      </rPr>
      <t>пазари</t>
    </r>
    <r>
      <rPr>
        <sz val="10"/>
        <rFont val="Albertus MT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</si>
  <si>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0"/>
        <rFont val="Albertus MT"/>
        <family val="1"/>
      </rPr>
      <t>битови отпадъци</t>
    </r>
  </si>
  <si>
    <r>
      <t xml:space="preserve">за </t>
    </r>
    <r>
      <rPr>
        <b/>
        <i/>
        <sz val="10"/>
        <rFont val="Albertus MT"/>
        <family val="1"/>
      </rPr>
      <t>технически услуги</t>
    </r>
  </si>
  <si>
    <r>
      <t xml:space="preserve">за </t>
    </r>
    <r>
      <rPr>
        <b/>
        <i/>
        <sz val="10"/>
        <rFont val="Albertus MT"/>
        <family val="1"/>
      </rPr>
      <t>административни услуги</t>
    </r>
  </si>
  <si>
    <r>
      <t>други</t>
    </r>
    <r>
      <rPr>
        <sz val="10"/>
        <rFont val="Albertus MT"/>
        <family val="1"/>
      </rPr>
      <t xml:space="preserve"> неданъчни приходи</t>
    </r>
  </si>
  <si>
    <r>
      <t>II. ТРАНСФЕРИ</t>
    </r>
    <r>
      <rPr>
        <sz val="10"/>
        <rFont val="Albertus MT"/>
        <family val="1"/>
      </rPr>
      <t xml:space="preserve"> </t>
    </r>
  </si>
  <si>
    <r>
      <t>обща изравнителна субсидия и други трансфери за местни дейности</t>
    </r>
    <r>
      <rPr>
        <sz val="10"/>
        <rFont val="Albertus MT"/>
        <family val="1"/>
      </rPr>
      <t xml:space="preserve"> от ЦБ за общини (+)</t>
    </r>
  </si>
  <si>
    <r>
      <t>остатък</t>
    </r>
    <r>
      <rPr>
        <sz val="10"/>
        <rFont val="Albertus MT"/>
        <family val="1"/>
      </rPr>
      <t xml:space="preserve"> в</t>
    </r>
    <r>
      <rPr>
        <b/>
        <sz val="10"/>
        <rFont val="Albertus MT"/>
        <family val="1"/>
      </rPr>
      <t xml:space="preserve"> </t>
    </r>
    <r>
      <rPr>
        <sz val="10"/>
        <rFont val="Albertus MT"/>
        <family val="1"/>
      </rPr>
      <t xml:space="preserve">левове </t>
    </r>
    <r>
      <rPr>
        <b/>
        <sz val="10"/>
        <rFont val="Albertus MT"/>
        <family val="1"/>
      </rPr>
      <t>по сметки</t>
    </r>
    <r>
      <rPr>
        <sz val="10"/>
        <rFont val="Albertus MT"/>
        <family val="1"/>
      </rPr>
      <t xml:space="preserve"> от</t>
    </r>
    <r>
      <rPr>
        <b/>
        <i/>
        <sz val="10"/>
        <rFont val="Albertus MT"/>
        <family val="1"/>
      </rPr>
      <t xml:space="preserve"> предходния период</t>
    </r>
    <r>
      <rPr>
        <sz val="10"/>
        <rFont val="Albertus MT"/>
        <family val="1"/>
      </rPr>
      <t xml:space="preserve"> (+)</t>
    </r>
  </si>
  <si>
    <r>
      <t>наличност</t>
    </r>
    <r>
      <rPr>
        <sz val="10"/>
        <rFont val="Albertus MT"/>
        <family val="1"/>
      </rPr>
      <t xml:space="preserve"> в левове </t>
    </r>
    <r>
      <rPr>
        <b/>
        <sz val="10"/>
        <rFont val="Albertus MT"/>
        <family val="1"/>
      </rPr>
      <t>по сметки</t>
    </r>
    <r>
      <rPr>
        <sz val="10"/>
        <rFont val="Albertus MT"/>
        <family val="1"/>
      </rPr>
      <t xml:space="preserve"> в </t>
    </r>
    <r>
      <rPr>
        <b/>
        <i/>
        <sz val="10"/>
        <rFont val="Albertus MT"/>
        <family val="1"/>
      </rPr>
      <t>края на периода</t>
    </r>
    <r>
      <rPr>
        <sz val="10"/>
        <rFont val="Albertus MT"/>
        <family val="1"/>
      </rPr>
      <t xml:space="preserve"> (-)</t>
    </r>
  </si>
  <si>
    <t>1. Проект "Топъл обяд"</t>
  </si>
  <si>
    <t>3. Проект "Приеми ме"</t>
  </si>
  <si>
    <t>3.Жилищно строителство, БКС  и ООС</t>
  </si>
  <si>
    <t>4. Почивно дело, култура</t>
  </si>
  <si>
    <t>3.1.Чистота</t>
  </si>
  <si>
    <t>2.1 Други дейности по образованието</t>
  </si>
  <si>
    <t xml:space="preserve">1.1.Домашен социален патронаж </t>
  </si>
  <si>
    <t xml:space="preserve">1.2.Клубове на пенсионера и инвалида </t>
  </si>
  <si>
    <t>Социален асистент</t>
  </si>
  <si>
    <t>Х. Дофинансиране</t>
  </si>
  <si>
    <t>Реконструкция тротоар на ул. "Георги Димитров" от осева точка 139 до осева точка 55 ляво в гр. Брусарци</t>
  </si>
  <si>
    <t>Реконструкция тротоар на ул. "Димитър Благоев" от осева точка 217 до осева точка 160 + 40 м. ляво в с. Василовци</t>
  </si>
  <si>
    <t>Реконструкция тротоар на ул. "Георги Димитров" от осева точка 34 до осева точка 17а ляво в с. Крива бара</t>
  </si>
  <si>
    <t>Ремонт на ул. "Димитър Благоев" от осева точка 34 до осева точка 57 с. Крива бара</t>
  </si>
  <si>
    <t>Изграждане на система за видеонаблюдение в Община Брусарци</t>
  </si>
  <si>
    <t>Закупуване на специализирано транспортно средство за хора с увреждания</t>
  </si>
  <si>
    <t>Изработване на проект за общ устроиствен план на Община Брусарци</t>
  </si>
  <si>
    <t>§§ 01 - 48</t>
  </si>
  <si>
    <t xml:space="preserve">в т. ч. </t>
  </si>
  <si>
    <t>НА</t>
  </si>
  <si>
    <t>Първоначален</t>
  </si>
  <si>
    <t>за 1-во</t>
  </si>
  <si>
    <t>за 2-ро</t>
  </si>
  <si>
    <t>за 3-то</t>
  </si>
  <si>
    <t>за 4-то</t>
  </si>
  <si>
    <t>ПОКАЗАТЕЛИТЕ</t>
  </si>
  <si>
    <t>план</t>
  </si>
  <si>
    <t>тримесечие</t>
  </si>
  <si>
    <t>§ 46 - 48</t>
  </si>
  <si>
    <t>§§ 01 - 57; 00-98 (§9700)</t>
  </si>
  <si>
    <t>§§ 10; 19; 46</t>
  </si>
  <si>
    <t>§§ 39 - 42</t>
  </si>
  <si>
    <t>§;00-98 (§ 9700)</t>
  </si>
  <si>
    <t xml:space="preserve">     контрола</t>
  </si>
  <si>
    <t>V+VІ=0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</si>
  <si>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</si>
  <si>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</si>
  <si>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</si>
  <si>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 xml:space="preserve">            плащания по активирани гаранции,поръчителства и преоформен дълг - възстановени </t>
  </si>
  <si>
    <t xml:space="preserve"> § 73</t>
  </si>
  <si>
    <t>§§ 87;88 и 93</t>
  </si>
  <si>
    <t>КМЕТ: .......................................................................</t>
  </si>
  <si>
    <t>ПРЕДСЕДАТЕЛ НА ОБЩИНСКИЯ СЪВЕТ: ........................................................</t>
  </si>
  <si>
    <t xml:space="preserve">                     /име, подпис, печат/</t>
  </si>
  <si>
    <t xml:space="preserve">ПЪРВОНАЧАЛЕН БЮДЖЕТ НА ОБЩИНА БРУСАРЦИ ЗА 2017 ГОДИНА ПО АГРЕГИРАНИ ПОКАЗАТЕЛИ </t>
  </si>
  <si>
    <t>40-22</t>
  </si>
  <si>
    <t>постъпления от продажба на сгради</t>
  </si>
  <si>
    <t>4. Проект "Твоят час"</t>
  </si>
  <si>
    <t>42-00</t>
  </si>
  <si>
    <t>Обещетения и помощи за домакинства</t>
  </si>
  <si>
    <t>Ремонт на здравен кабинет с. Буковец</t>
  </si>
  <si>
    <t>по бюджета на общината за 2017 г.</t>
  </si>
  <si>
    <t>ФУНКЦИЯ/РАЗДЕЛ/ПОДРАЗДЕЛ ОТ ЕБК</t>
  </si>
  <si>
    <t>Позиции от раздела за Финансиране на бюджетното салдо</t>
  </si>
  <si>
    <t xml:space="preserve">Позиции от подразделите Трансфери и Временни безлихвени заеми </t>
  </si>
  <si>
    <t xml:space="preserve">                  (име, фамилия, подпис)</t>
  </si>
  <si>
    <t>Кмет: Наташа Михайлова</t>
  </si>
  <si>
    <t xml:space="preserve">         Изготвил:Дафина Оникова</t>
  </si>
  <si>
    <t>Гл. счетоводител: Поля Петрова</t>
  </si>
  <si>
    <t>за разпределение на субсидията за 2017 година по читалища</t>
  </si>
  <si>
    <t>№ по</t>
  </si>
  <si>
    <t xml:space="preserve">Наименование </t>
  </si>
  <si>
    <t>Местонахождение</t>
  </si>
  <si>
    <t>Субсидирана</t>
  </si>
  <si>
    <t>Субсидия</t>
  </si>
  <si>
    <t>на читалище</t>
  </si>
  <si>
    <t>(община, кметство)</t>
  </si>
  <si>
    <t>численост</t>
  </si>
  <si>
    <t>за 2017 г.</t>
  </si>
  <si>
    <t>ред</t>
  </si>
  <si>
    <t>(субс. бр.)</t>
  </si>
  <si>
    <t>(лева)</t>
  </si>
  <si>
    <t>Забележки:</t>
  </si>
  <si>
    <t xml:space="preserve"> - В к. 5 се посочва размера на субсидията разпределена от комисията за съответното читалище.</t>
  </si>
  <si>
    <t xml:space="preserve"> - В к. 4 се посочва субсидираната численост. Тя се получава резултативно, като частно = субсидията в к. 5 разделена на стандарта - 7 300 лв.  и може де не е цяло число. Записва се с един знак след десетичната запетая.</t>
  </si>
  <si>
    <t>гр. Брусарци</t>
  </si>
  <si>
    <t>с. Крива бара</t>
  </si>
  <si>
    <t>с.Василовци</t>
  </si>
  <si>
    <t>с. Дондуково</t>
  </si>
  <si>
    <t>с. Буковец</t>
  </si>
  <si>
    <t>с. Киселево</t>
  </si>
  <si>
    <t>с. Смирненски</t>
  </si>
  <si>
    <t xml:space="preserve">НЧ “Просвета 1891” </t>
  </si>
  <si>
    <t xml:space="preserve">НЧ “Просвета 1935” </t>
  </si>
  <si>
    <t xml:space="preserve">НЧ “Кирил и Методий 1927” </t>
  </si>
  <si>
    <t xml:space="preserve">НЧ “Искра 1903 г.” </t>
  </si>
  <si>
    <t xml:space="preserve">НЧ “Събуждане 1899 - с.Василовци” </t>
  </si>
  <si>
    <t>НЧ “Христо Ботев 1929 г. - с. Дондуково"</t>
  </si>
  <si>
    <t xml:space="preserve">НЧ “Светлина 1927 - с.Смирненски” </t>
  </si>
  <si>
    <t xml:space="preserve">         Изготвил: Дафина Оникова</t>
  </si>
  <si>
    <t xml:space="preserve"> (име, фамилия, подпис)</t>
  </si>
  <si>
    <t>1.Събрани средства и извършени плащания за сметка на други бюджети, сметки и фондове /нето/</t>
  </si>
  <si>
    <t>2. Преходен остатък от 2016г.</t>
  </si>
  <si>
    <t>3. Наличност в края на 2017г.</t>
  </si>
  <si>
    <r>
      <t>ОБЩО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РАЗХОДИ:</t>
    </r>
  </si>
  <si>
    <t xml:space="preserve">                                                                                                                            Приложение №6</t>
  </si>
  <si>
    <t xml:space="preserve">Постъпления от продажба на нефинансови активи </t>
  </si>
  <si>
    <r>
      <t xml:space="preserve">за ползване на </t>
    </r>
    <r>
      <rPr>
        <b/>
        <i/>
        <sz val="10"/>
        <rFont val="Albertus MT"/>
        <family val="1"/>
      </rPr>
      <t>ДСП</t>
    </r>
    <r>
      <rPr>
        <sz val="10"/>
        <rFont val="Albertus MT"/>
        <family val="1"/>
      </rPr>
      <t xml:space="preserve">и други об-ки </t>
    </r>
    <r>
      <rPr>
        <b/>
        <i/>
        <sz val="10"/>
        <rFont val="Albertus MT"/>
        <family val="1"/>
      </rPr>
      <t>социални услуги</t>
    </r>
  </si>
  <si>
    <r>
      <t>глоби</t>
    </r>
    <r>
      <rPr>
        <sz val="10"/>
        <rFont val="Albertus MT"/>
        <family val="1"/>
      </rPr>
      <t>,</t>
    </r>
    <r>
      <rPr>
        <i/>
        <sz val="10"/>
        <rFont val="Albertus MT"/>
        <family val="1"/>
      </rPr>
      <t xml:space="preserve"> </t>
    </r>
    <r>
      <rPr>
        <sz val="10"/>
        <rFont val="Albertus MT"/>
        <family val="1"/>
      </rPr>
      <t>санкции, неустойки, н-ни лихви, об-ния начети</t>
    </r>
  </si>
  <si>
    <r>
      <t xml:space="preserve">внесен </t>
    </r>
    <r>
      <rPr>
        <i/>
        <sz val="10"/>
        <rFont val="Albertus MT"/>
        <family val="1"/>
      </rPr>
      <t>данък върху п-дите от стоп.д/ст</t>
    </r>
    <r>
      <rPr>
        <sz val="10"/>
        <rFont val="Albertus MT"/>
        <family val="1"/>
      </rPr>
      <t xml:space="preserve"> на бп (-)</t>
    </r>
  </si>
  <si>
    <t>А) ТРАНСФЕРИ М/У ЦЕНТРАЛНИЯ БЮДЖЕТ  И  ДРУГИ  БЮДЖЕТИ</t>
  </si>
  <si>
    <t>Б) ТРАНСФЕРИ М/У БЮДЖЕТНИ  И ИЗВЪНБЮДЖЕТИ</t>
  </si>
  <si>
    <r>
      <t xml:space="preserve">Депозити и средства по сметки - </t>
    </r>
    <r>
      <rPr>
        <b/>
        <i/>
        <sz val="10"/>
        <color indexed="12"/>
        <rFont val="Albertus MT"/>
        <family val="1"/>
      </rPr>
      <t>нето</t>
    </r>
    <r>
      <rPr>
        <b/>
        <sz val="10"/>
        <color indexed="12"/>
        <rFont val="Albertus MT"/>
        <family val="1"/>
      </rPr>
      <t xml:space="preserve"> (+/-) </t>
    </r>
  </si>
  <si>
    <t xml:space="preserve">5. Покупко-продажба на държавни/общински/ ценни книжа от бюджетните пр-я </t>
  </si>
  <si>
    <t xml:space="preserve">13. Касови операции, депозити, покупко-продажба на валута и сетълмент оп-и </t>
  </si>
  <si>
    <t>2.2.2. За домашен социален патронаж</t>
  </si>
  <si>
    <t>2.2.3. За пазари, тържища и други</t>
  </si>
  <si>
    <t>2.2.4. За битови отпадъци</t>
  </si>
  <si>
    <t>2.2.5. За технически услуги</t>
  </si>
  <si>
    <t>2.2.6. За административни услуги</t>
  </si>
  <si>
    <t>2.2.7. За притежаване на куче</t>
  </si>
  <si>
    <t>2.2.8. Други общински такси</t>
  </si>
  <si>
    <t>2. Проект "Център за иновативни комплексни с-ни услуги</t>
  </si>
  <si>
    <t xml:space="preserve">                                                                       ЗА ДЪРЖАВНИ ДЕЙНОСТИ</t>
  </si>
  <si>
    <t xml:space="preserve">                                                                   ЗА МЕСТНИ ДЕЙНОСТИ</t>
  </si>
  <si>
    <t xml:space="preserve">                                                                         ЗА ДОФИНАНСИРАНЕ</t>
  </si>
  <si>
    <t xml:space="preserve">3.1 Яслена група и здравни кабинети </t>
  </si>
  <si>
    <t>държавни</t>
  </si>
  <si>
    <t>местни</t>
  </si>
  <si>
    <t>в това число:</t>
  </si>
  <si>
    <t>План     общо</t>
  </si>
  <si>
    <t>дофинансиране</t>
  </si>
  <si>
    <t>План          2017г.</t>
  </si>
  <si>
    <t>План                общо</t>
  </si>
  <si>
    <t>План                     общо</t>
  </si>
  <si>
    <t>заплати</t>
  </si>
  <si>
    <t>др. възнаграгдения</t>
  </si>
  <si>
    <t>осигуровки</t>
  </si>
  <si>
    <t>издръжка</t>
  </si>
  <si>
    <t>капиталови разходи</t>
  </si>
  <si>
    <t>други</t>
  </si>
  <si>
    <t>ОУ Пейо Яворов с. Крива бара</t>
  </si>
  <si>
    <t>ОУ П.Р. Славейков . Василовци</t>
  </si>
  <si>
    <t>Училища-Община брусарци</t>
  </si>
  <si>
    <t>СУ Христо Ботев гр. Брусарци</t>
  </si>
  <si>
    <t>Други д-сти по здравеопазването</t>
  </si>
  <si>
    <t>2.2.</t>
  </si>
  <si>
    <t xml:space="preserve">Приложение №3 </t>
  </si>
  <si>
    <t xml:space="preserve">Приложение №2 </t>
  </si>
  <si>
    <t>Приложение №1</t>
  </si>
  <si>
    <t xml:space="preserve"> за приходите, бюджетните взаимоотношения и операциите с финансови </t>
  </si>
  <si>
    <t xml:space="preserve">               по бюджета на Община Брусарци за 2017 година</t>
  </si>
  <si>
    <t xml:space="preserve">                                                                        активи  и пасиви по бюджета на Община Брусарци за 2017 година</t>
  </si>
  <si>
    <t xml:space="preserve">    за числеността на персонала и средствата за заплати през 2017 година</t>
  </si>
  <si>
    <r>
      <t xml:space="preserve">                                                 </t>
    </r>
    <r>
      <rPr>
        <b/>
        <sz val="14"/>
        <rFont val="Albertus MT"/>
        <family val="1"/>
      </rPr>
      <t xml:space="preserve">С П Р А В К А </t>
    </r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</si>
</sst>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dd\.m\.yyyy\ &quot;г.&quot;;@"/>
    <numFmt numFmtId="182" formatCode="#,##0\ _л_в"/>
    <numFmt numFmtId="183" formatCode="#,##0.00\ _л_в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\ &quot;лв&quot;"/>
    <numFmt numFmtId="190" formatCode="#,##0.00\ &quot;лв&quot;"/>
    <numFmt numFmtId="191" formatCode="#,##0.0"/>
    <numFmt numFmtId="192" formatCode="#,##0\ &quot;$&quot;;\-#,##0\ &quot;$&quot;"/>
    <numFmt numFmtId="193" formatCode="#,##0\ &quot;$&quot;;[Red]\-#,##0\ &quot;$&quot;"/>
    <numFmt numFmtId="194" formatCode="#,##0.00\ &quot;$&quot;;\-#,##0.00\ &quot;$&quot;"/>
    <numFmt numFmtId="195" formatCode="#,##0.00\ &quot;$&quot;;[Red]\-#,##0.00\ &quot;$&quot;"/>
    <numFmt numFmtId="196" formatCode="_-* #,##0\ &quot;$&quot;_-;\-* #,##0\ &quot;$&quot;_-;_-* &quot;-&quot;\ &quot;$&quot;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.00\ _$_-;\-* #,##0.00\ _$_-;_-* &quot;-&quot;??\ _$_-;_-@_-"/>
    <numFmt numFmtId="200" formatCode="0.0%"/>
    <numFmt numFmtId="201" formatCode="_-* #,##0\ _л_в_-;\-* #,##0\ _л_в_-;_-* &quot;-&quot;??\ _л_в_-;_-@_-"/>
    <numFmt numFmtId="202" formatCode="#,##0.0\ _л_в"/>
    <numFmt numFmtId="203" formatCode="0.0000"/>
    <numFmt numFmtId="204" formatCode="0.000"/>
    <numFmt numFmtId="205" formatCode="0.00000"/>
    <numFmt numFmtId="206" formatCode="0.0"/>
    <numFmt numFmtId="207" formatCode="0.0000000"/>
    <numFmt numFmtId="208" formatCode="0.000000"/>
    <numFmt numFmtId="209" formatCode="_(* #,##0.0_);_(* \(#,##0.0\);_(* &quot;-&quot;??_);_(@_)"/>
    <numFmt numFmtId="210" formatCode="_(* #,##0_);_(* \(#,##0\);_(* &quot;-&quot;??_);_(@_)"/>
    <numFmt numFmtId="211" formatCode="#,##0.00\ _л_в_."/>
    <numFmt numFmtId="212" formatCode="#,##0.000"/>
    <numFmt numFmtId="213" formatCode="0#&quot;-&quot;0#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lbertus MT"/>
      <family val="1"/>
    </font>
    <font>
      <b/>
      <sz val="11"/>
      <name val="Albertus MT"/>
      <family val="1"/>
    </font>
    <font>
      <sz val="10"/>
      <name val="Albertus MT"/>
      <family val="1"/>
    </font>
    <font>
      <b/>
      <sz val="12"/>
      <name val="Albertus MT"/>
      <family val="1"/>
    </font>
    <font>
      <b/>
      <i/>
      <sz val="10"/>
      <name val="Albertus MT"/>
      <family val="1"/>
    </font>
    <font>
      <sz val="10"/>
      <name val="Hebar"/>
      <family val="0"/>
    </font>
    <font>
      <i/>
      <sz val="10"/>
      <name val="Albertus MT"/>
      <family val="1"/>
    </font>
    <font>
      <b/>
      <i/>
      <sz val="16"/>
      <name val="Albertus MT"/>
      <family val="1"/>
    </font>
    <font>
      <sz val="14"/>
      <name val="Albertus MT"/>
      <family val="1"/>
    </font>
    <font>
      <b/>
      <i/>
      <sz val="14"/>
      <name val="Albertus MT"/>
      <family val="1"/>
    </font>
    <font>
      <b/>
      <sz val="9"/>
      <name val="Albertus MT"/>
      <family val="1"/>
    </font>
    <font>
      <b/>
      <sz val="10"/>
      <color indexed="10"/>
      <name val="Albertus MT"/>
      <family val="1"/>
    </font>
    <font>
      <sz val="7"/>
      <name val="Albertus MT"/>
      <family val="1"/>
    </font>
    <font>
      <sz val="12"/>
      <name val="Albertus MT"/>
      <family val="1"/>
    </font>
    <font>
      <i/>
      <sz val="12"/>
      <name val="Albertus MT"/>
      <family val="1"/>
    </font>
    <font>
      <b/>
      <i/>
      <sz val="12"/>
      <name val="Albertus MT"/>
      <family val="1"/>
    </font>
    <font>
      <b/>
      <i/>
      <sz val="8"/>
      <name val="Albertus MT"/>
      <family val="1"/>
    </font>
    <font>
      <sz val="9"/>
      <name val="Albertus MT"/>
      <family val="1"/>
    </font>
    <font>
      <b/>
      <i/>
      <sz val="9"/>
      <name val="Albertus MT"/>
      <family val="1"/>
    </font>
    <font>
      <i/>
      <sz val="9"/>
      <name val="Albertus MT"/>
      <family val="1"/>
    </font>
    <font>
      <b/>
      <i/>
      <sz val="11"/>
      <name val="Albertus MT"/>
      <family val="1"/>
    </font>
    <font>
      <sz val="16"/>
      <name val="Albertus MT"/>
      <family val="1"/>
    </font>
    <font>
      <b/>
      <u val="single"/>
      <sz val="10"/>
      <name val="Albertus MT"/>
      <family val="1"/>
    </font>
    <font>
      <sz val="9"/>
      <color indexed="10"/>
      <name val="Albertus MT"/>
      <family val="1"/>
    </font>
    <font>
      <sz val="6"/>
      <name val="Albertus MT"/>
      <family val="1"/>
    </font>
    <font>
      <sz val="8"/>
      <name val="Albertus MT"/>
      <family val="1"/>
    </font>
    <font>
      <sz val="10"/>
      <color indexed="8"/>
      <name val="Albertus MT"/>
      <family val="1"/>
    </font>
    <font>
      <sz val="10"/>
      <color indexed="9"/>
      <name val="Albertus MT"/>
      <family val="1"/>
    </font>
    <font>
      <b/>
      <sz val="10"/>
      <color indexed="12"/>
      <name val="Albertus MT"/>
      <family val="1"/>
    </font>
    <font>
      <b/>
      <sz val="10"/>
      <color indexed="9"/>
      <name val="Albertus MT"/>
      <family val="1"/>
    </font>
    <font>
      <sz val="10"/>
      <color indexed="12"/>
      <name val="Albertus MT"/>
      <family val="1"/>
    </font>
    <font>
      <i/>
      <sz val="8"/>
      <name val="Albertus MT"/>
      <family val="1"/>
    </font>
    <font>
      <b/>
      <i/>
      <sz val="10"/>
      <color indexed="12"/>
      <name val="Albertus MT"/>
      <family val="1"/>
    </font>
    <font>
      <b/>
      <sz val="9"/>
      <color indexed="10"/>
      <name val="Albertus MT"/>
      <family val="1"/>
    </font>
    <font>
      <sz val="7"/>
      <name val="Arial CYR"/>
      <family val="2"/>
    </font>
    <font>
      <b/>
      <sz val="7"/>
      <name val="Arial CYR"/>
      <family val="2"/>
    </font>
    <font>
      <sz val="7"/>
      <name val="Arial"/>
      <family val="0"/>
    </font>
    <font>
      <sz val="7"/>
      <color indexed="10"/>
      <name val="Arial CYR"/>
      <family val="0"/>
    </font>
    <font>
      <b/>
      <sz val="6"/>
      <name val="Arial CYR"/>
      <family val="2"/>
    </font>
    <font>
      <sz val="6"/>
      <name val="Arial CYR"/>
      <family val="2"/>
    </font>
    <font>
      <b/>
      <sz val="6"/>
      <color indexed="8"/>
      <name val="Arial CYR"/>
      <family val="2"/>
    </font>
    <font>
      <sz val="6"/>
      <color indexed="8"/>
      <name val="Arial CYR"/>
      <family val="2"/>
    </font>
    <font>
      <sz val="6"/>
      <color indexed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lbertus MT"/>
      <family val="1"/>
    </font>
    <font>
      <sz val="9"/>
      <color indexed="8"/>
      <name val="Albertus MT"/>
      <family val="1"/>
    </font>
    <font>
      <b/>
      <sz val="14"/>
      <name val="Albertus MT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thin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7" borderId="1" applyNumberFormat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20" borderId="8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8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1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11" xfId="105" applyFont="1" applyFill="1" applyBorder="1" applyAlignment="1">
      <alignment horizontal="center" vertical="center" wrapText="1"/>
      <protection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20" borderId="10" xfId="105" applyFont="1" applyFill="1" applyBorder="1" applyAlignment="1">
      <alignment horizontal="center" vertical="center" wrapText="1"/>
      <protection/>
    </xf>
    <xf numFmtId="0" fontId="23" fillId="20" borderId="10" xfId="105" applyFont="1" applyFill="1" applyBorder="1" applyAlignment="1">
      <alignment horizontal="center" vertical="center" wrapText="1"/>
      <protection/>
    </xf>
    <xf numFmtId="0" fontId="21" fillId="20" borderId="10" xfId="0" applyFont="1" applyFill="1" applyBorder="1" applyAlignment="1">
      <alignment/>
    </xf>
    <xf numFmtId="0" fontId="21" fillId="0" borderId="10" xfId="105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/>
    </xf>
    <xf numFmtId="0" fontId="21" fillId="21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left" indent="6"/>
    </xf>
    <xf numFmtId="0" fontId="23" fillId="0" borderId="0" xfId="0" applyFont="1" applyAlignment="1">
      <alignment horizontal="left" indent="6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right" wrapText="1"/>
    </xf>
    <xf numFmtId="3" fontId="21" fillId="24" borderId="10" xfId="0" applyNumberFormat="1" applyFont="1" applyFill="1" applyBorder="1" applyAlignment="1">
      <alignment horizontal="right" wrapText="1"/>
    </xf>
    <xf numFmtId="3" fontId="21" fillId="0" borderId="0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right" vertical="top" wrapText="1"/>
    </xf>
    <xf numFmtId="3" fontId="25" fillId="0" borderId="0" xfId="0" applyNumberFormat="1" applyFont="1" applyBorder="1" applyAlignment="1">
      <alignment horizontal="right" vertical="top" wrapText="1"/>
    </xf>
    <xf numFmtId="3" fontId="21" fillId="0" borderId="10" xfId="0" applyNumberFormat="1" applyFont="1" applyBorder="1" applyAlignment="1">
      <alignment horizontal="right" vertical="top" wrapText="1"/>
    </xf>
    <xf numFmtId="3" fontId="21" fillId="0" borderId="0" xfId="0" applyNumberFormat="1" applyFont="1" applyFill="1" applyBorder="1" applyAlignment="1">
      <alignment horizontal="right" vertical="top" wrapText="1"/>
    </xf>
    <xf numFmtId="0" fontId="27" fillId="0" borderId="10" xfId="0" applyFont="1" applyBorder="1" applyAlignment="1">
      <alignment vertical="top" wrapText="1"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right" vertical="top" wrapText="1"/>
    </xf>
    <xf numFmtId="3" fontId="23" fillId="24" borderId="10" xfId="0" applyNumberFormat="1" applyFont="1" applyFill="1" applyBorder="1" applyAlignment="1">
      <alignment horizontal="right" vertical="top" wrapText="1"/>
    </xf>
    <xf numFmtId="3" fontId="23" fillId="24" borderId="10" xfId="0" applyNumberFormat="1" applyFont="1" applyFill="1" applyBorder="1" applyAlignment="1">
      <alignment/>
    </xf>
    <xf numFmtId="0" fontId="27" fillId="24" borderId="10" xfId="0" applyFont="1" applyFill="1" applyBorder="1" applyAlignment="1">
      <alignment vertical="top" wrapText="1"/>
    </xf>
    <xf numFmtId="0" fontId="27" fillId="24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/>
    </xf>
    <xf numFmtId="3" fontId="21" fillId="24" borderId="10" xfId="0" applyNumberFormat="1" applyFont="1" applyFill="1" applyBorder="1" applyAlignment="1">
      <alignment horizontal="right" vertical="top" wrapText="1"/>
    </xf>
    <xf numFmtId="3" fontId="21" fillId="24" borderId="10" xfId="0" applyNumberFormat="1" applyFont="1" applyFill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vertical="top" wrapText="1"/>
    </xf>
    <xf numFmtId="3" fontId="23" fillId="24" borderId="10" xfId="0" applyNumberFormat="1" applyFont="1" applyFill="1" applyBorder="1" applyAlignment="1">
      <alignment horizontal="right" wrapText="1"/>
    </xf>
    <xf numFmtId="3" fontId="23" fillId="0" borderId="10" xfId="0" applyNumberFormat="1" applyFont="1" applyBorder="1" applyAlignment="1">
      <alignment horizontal="right" wrapText="1"/>
    </xf>
    <xf numFmtId="3" fontId="21" fillId="0" borderId="1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21" fillId="24" borderId="10" xfId="0" applyFont="1" applyFill="1" applyBorder="1" applyAlignment="1">
      <alignment vertical="top" wrapText="1"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3" fontId="32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Border="1" applyAlignment="1">
      <alignment/>
    </xf>
    <xf numFmtId="0" fontId="24" fillId="0" borderId="12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wrapText="1"/>
    </xf>
    <xf numFmtId="3" fontId="31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 horizontal="right" wrapText="1"/>
    </xf>
    <xf numFmtId="3" fontId="21" fillId="0" borderId="10" xfId="0" applyNumberFormat="1" applyFont="1" applyFill="1" applyBorder="1" applyAlignment="1">
      <alignment/>
    </xf>
    <xf numFmtId="3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/>
    </xf>
    <xf numFmtId="3" fontId="38" fillId="24" borderId="10" xfId="0" applyNumberFormat="1" applyFont="1" applyFill="1" applyBorder="1" applyAlignment="1">
      <alignment/>
    </xf>
    <xf numFmtId="0" fontId="31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wrapText="1"/>
    </xf>
    <xf numFmtId="3" fontId="38" fillId="24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3" fontId="31" fillId="24" borderId="1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3" fillId="24" borderId="10" xfId="73" applyFont="1" applyFill="1" applyBorder="1" applyAlignment="1">
      <alignment vertical="top" wrapText="1"/>
      <protection/>
    </xf>
    <xf numFmtId="3" fontId="38" fillId="0" borderId="10" xfId="0" applyNumberFormat="1" applyFont="1" applyFill="1" applyBorder="1" applyAlignment="1">
      <alignment/>
    </xf>
    <xf numFmtId="0" fontId="31" fillId="0" borderId="10" xfId="0" applyFont="1" applyBorder="1" applyAlignment="1">
      <alignment vertical="top" wrapText="1"/>
    </xf>
    <xf numFmtId="0" fontId="27" fillId="0" borderId="0" xfId="0" applyFont="1" applyAlignment="1">
      <alignment horizontal="left" indent="11"/>
    </xf>
    <xf numFmtId="0" fontId="23" fillId="0" borderId="0" xfId="0" applyFont="1" applyAlignment="1">
      <alignment horizontal="left" indent="11"/>
    </xf>
    <xf numFmtId="0" fontId="23" fillId="0" borderId="0" xfId="0" applyFont="1" applyAlignment="1">
      <alignment horizontal="left" indent="5"/>
    </xf>
    <xf numFmtId="0" fontId="34" fillId="0" borderId="0" xfId="0" applyFont="1" applyAlignment="1">
      <alignment horizontal="left" indent="9"/>
    </xf>
    <xf numFmtId="0" fontId="36" fillId="0" borderId="0" xfId="0" applyFont="1" applyAlignment="1">
      <alignment/>
    </xf>
    <xf numFmtId="0" fontId="23" fillId="0" borderId="14" xfId="0" applyFont="1" applyBorder="1" applyAlignment="1">
      <alignment/>
    </xf>
    <xf numFmtId="0" fontId="31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/>
    </xf>
    <xf numFmtId="0" fontId="31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/>
    </xf>
    <xf numFmtId="0" fontId="31" fillId="0" borderId="19" xfId="0" applyFont="1" applyBorder="1" applyAlignment="1">
      <alignment horizontal="center" vertical="top" wrapText="1"/>
    </xf>
    <xf numFmtId="0" fontId="21" fillId="24" borderId="10" xfId="73" applyFont="1" applyFill="1" applyBorder="1" applyAlignment="1">
      <alignment horizontal="right" vertical="top" wrapText="1"/>
      <protection/>
    </xf>
    <xf numFmtId="0" fontId="21" fillId="24" borderId="10" xfId="73" applyFont="1" applyFill="1" applyBorder="1" applyAlignment="1">
      <alignment vertical="top" wrapText="1"/>
      <protection/>
    </xf>
    <xf numFmtId="3" fontId="31" fillId="0" borderId="10" xfId="0" applyNumberFormat="1" applyFont="1" applyBorder="1" applyAlignment="1">
      <alignment/>
    </xf>
    <xf numFmtId="0" fontId="27" fillId="24" borderId="10" xfId="73" applyFont="1" applyFill="1" applyBorder="1" applyAlignment="1">
      <alignment horizontal="right" vertical="top" wrapText="1"/>
      <protection/>
    </xf>
    <xf numFmtId="0" fontId="27" fillId="24" borderId="10" xfId="73" applyFont="1" applyFill="1" applyBorder="1" applyAlignment="1">
      <alignment vertical="top" wrapText="1"/>
      <protection/>
    </xf>
    <xf numFmtId="0" fontId="38" fillId="0" borderId="10" xfId="0" applyFont="1" applyBorder="1" applyAlignment="1">
      <alignment/>
    </xf>
    <xf numFmtId="0" fontId="21" fillId="24" borderId="10" xfId="73" applyFont="1" applyFill="1" applyBorder="1" applyAlignment="1">
      <alignment wrapText="1"/>
      <protection/>
    </xf>
    <xf numFmtId="3" fontId="38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27" fillId="24" borderId="10" xfId="73" applyFont="1" applyFill="1" applyBorder="1" applyAlignment="1">
      <alignment wrapText="1"/>
      <protection/>
    </xf>
    <xf numFmtId="0" fontId="38" fillId="24" borderId="10" xfId="0" applyFont="1" applyFill="1" applyBorder="1" applyAlignment="1">
      <alignment/>
    </xf>
    <xf numFmtId="16" fontId="27" fillId="24" borderId="10" xfId="73" applyNumberFormat="1" applyFont="1" applyFill="1" applyBorder="1" applyAlignment="1">
      <alignment horizontal="right" vertical="top" wrapText="1"/>
      <protection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Fill="1" applyBorder="1" applyAlignment="1">
      <alignment/>
    </xf>
    <xf numFmtId="0" fontId="3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42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indent="4"/>
    </xf>
    <xf numFmtId="0" fontId="38" fillId="0" borderId="0" xfId="0" applyFont="1" applyFill="1" applyBorder="1" applyAlignment="1">
      <alignment horizontal="center" vertical="top" wrapText="1"/>
    </xf>
    <xf numFmtId="2" fontId="38" fillId="0" borderId="0" xfId="0" applyNumberFormat="1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2" fontId="21" fillId="0" borderId="10" xfId="0" applyNumberFormat="1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vertical="top" wrapText="1"/>
    </xf>
    <xf numFmtId="0" fontId="38" fillId="0" borderId="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 horizontal="center" vertical="top" wrapText="1"/>
    </xf>
    <xf numFmtId="0" fontId="44" fillId="0" borderId="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top" wrapText="1"/>
    </xf>
    <xf numFmtId="0" fontId="23" fillId="0" borderId="20" xfId="0" applyFont="1" applyBorder="1" applyAlignment="1">
      <alignment wrapText="1"/>
    </xf>
    <xf numFmtId="3" fontId="38" fillId="0" borderId="10" xfId="0" applyNumberFormat="1" applyFont="1" applyBorder="1" applyAlignment="1">
      <alignment horizontal="right" vertical="top" wrapText="1"/>
    </xf>
    <xf numFmtId="0" fontId="21" fillId="0" borderId="20" xfId="0" applyFont="1" applyBorder="1" applyAlignment="1">
      <alignment wrapText="1"/>
    </xf>
    <xf numFmtId="3" fontId="23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horizontal="right" wrapText="1"/>
    </xf>
    <xf numFmtId="0" fontId="31" fillId="0" borderId="0" xfId="0" applyFont="1" applyFill="1" applyBorder="1" applyAlignment="1">
      <alignment horizontal="center" vertical="top" wrapText="1"/>
    </xf>
    <xf numFmtId="2" fontId="3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 horizontal="center" vertical="top" wrapText="1"/>
    </xf>
    <xf numFmtId="3" fontId="38" fillId="0" borderId="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wrapText="1"/>
    </xf>
    <xf numFmtId="1" fontId="23" fillId="0" borderId="0" xfId="0" applyNumberFormat="1" applyFont="1" applyFill="1" applyAlignment="1">
      <alignment horizontal="left" indent="4"/>
    </xf>
    <xf numFmtId="0" fontId="23" fillId="0" borderId="10" xfId="0" applyFont="1" applyFill="1" applyBorder="1" applyAlignment="1">
      <alignment wrapText="1"/>
    </xf>
    <xf numFmtId="16" fontId="23" fillId="0" borderId="10" xfId="0" applyNumberFormat="1" applyFont="1" applyFill="1" applyBorder="1" applyAlignment="1">
      <alignment wrapText="1"/>
    </xf>
    <xf numFmtId="3" fontId="23" fillId="0" borderId="0" xfId="0" applyNumberFormat="1" applyFont="1" applyFill="1" applyBorder="1" applyAlignment="1">
      <alignment horizontal="left"/>
    </xf>
    <xf numFmtId="3" fontId="38" fillId="0" borderId="0" xfId="0" applyNumberFormat="1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right" wrapText="1"/>
    </xf>
    <xf numFmtId="0" fontId="33" fillId="0" borderId="0" xfId="0" applyFont="1" applyFill="1" applyAlignment="1">
      <alignment horizontal="left" indent="15"/>
    </xf>
    <xf numFmtId="0" fontId="38" fillId="0" borderId="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47" fillId="0" borderId="15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0" xfId="0" applyFont="1" applyBorder="1" applyAlignment="1">
      <alignment/>
    </xf>
    <xf numFmtId="0" fontId="41" fillId="0" borderId="0" xfId="0" applyFont="1" applyAlignment="1">
      <alignment horizontal="right"/>
    </xf>
    <xf numFmtId="14" fontId="32" fillId="0" borderId="0" xfId="0" applyNumberFormat="1" applyFont="1" applyFill="1" applyAlignment="1">
      <alignment horizontal="center"/>
    </xf>
    <xf numFmtId="0" fontId="48" fillId="0" borderId="0" xfId="0" applyFont="1" applyFill="1" applyBorder="1" applyAlignment="1">
      <alignment/>
    </xf>
    <xf numFmtId="0" fontId="23" fillId="0" borderId="0" xfId="0" applyFont="1" applyAlignment="1">
      <alignment horizontal="center" vertical="center" wrapText="1"/>
    </xf>
    <xf numFmtId="0" fontId="49" fillId="0" borderId="26" xfId="72" applyFont="1" applyFill="1" applyBorder="1" applyAlignment="1">
      <alignment horizontal="left" vertical="center" wrapText="1"/>
      <protection/>
    </xf>
    <xf numFmtId="0" fontId="25" fillId="0" borderId="25" xfId="72" applyFont="1" applyFill="1" applyBorder="1" applyAlignment="1">
      <alignment horizontal="center" vertical="center" wrapText="1"/>
      <protection/>
    </xf>
    <xf numFmtId="0" fontId="21" fillId="0" borderId="27" xfId="69" applyFont="1" applyBorder="1" applyAlignment="1">
      <alignment horizontal="center" vertical="center" wrapText="1"/>
      <protection/>
    </xf>
    <xf numFmtId="0" fontId="21" fillId="0" borderId="28" xfId="105" applyFont="1" applyBorder="1" applyAlignment="1" applyProtection="1">
      <alignment horizontal="center" vertical="center" wrapText="1"/>
      <protection/>
    </xf>
    <xf numFmtId="0" fontId="21" fillId="0" borderId="28" xfId="105" applyFont="1" applyBorder="1" applyAlignment="1" applyProtection="1">
      <alignment horizontal="center" vertical="center"/>
      <protection/>
    </xf>
    <xf numFmtId="0" fontId="50" fillId="0" borderId="0" xfId="105" applyFont="1" applyFill="1" applyBorder="1" applyAlignment="1" applyProtection="1">
      <alignment horizontal="center" vertical="center"/>
      <protection/>
    </xf>
    <xf numFmtId="0" fontId="21" fillId="0" borderId="26" xfId="69" applyFont="1" applyBorder="1" applyAlignment="1">
      <alignment horizontal="center" vertical="center"/>
      <protection/>
    </xf>
    <xf numFmtId="0" fontId="21" fillId="0" borderId="25" xfId="69" applyFont="1" applyBorder="1" applyAlignment="1">
      <alignment horizontal="center" vertical="center"/>
      <protection/>
    </xf>
    <xf numFmtId="0" fontId="46" fillId="0" borderId="27" xfId="72" applyFont="1" applyFill="1" applyBorder="1" applyAlignment="1">
      <alignment horizontal="center" vertical="center" wrapText="1"/>
      <protection/>
    </xf>
    <xf numFmtId="0" fontId="21" fillId="0" borderId="27" xfId="72" applyFont="1" applyFill="1" applyBorder="1" applyAlignment="1">
      <alignment horizontal="center" vertical="center" wrapText="1"/>
      <protection/>
    </xf>
    <xf numFmtId="0" fontId="21" fillId="25" borderId="28" xfId="105" applyFont="1" applyFill="1" applyBorder="1" applyAlignment="1" applyProtection="1">
      <alignment horizontal="center" vertical="center" wrapText="1"/>
      <protection/>
    </xf>
    <xf numFmtId="0" fontId="50" fillId="0" borderId="0" xfId="105" applyFont="1" applyFill="1" applyBorder="1" applyAlignment="1" applyProtection="1">
      <alignment horizontal="center" vertical="center" wrapText="1"/>
      <protection/>
    </xf>
    <xf numFmtId="0" fontId="23" fillId="0" borderId="26" xfId="69" applyFont="1" applyBorder="1" applyAlignment="1" quotePrefix="1">
      <alignment horizontal="center" vertical="center" wrapText="1"/>
      <protection/>
    </xf>
    <xf numFmtId="0" fontId="23" fillId="0" borderId="29" xfId="69" applyFont="1" applyBorder="1" applyAlignment="1">
      <alignment horizontal="center" vertical="center"/>
      <protection/>
    </xf>
    <xf numFmtId="0" fontId="23" fillId="0" borderId="27" xfId="69" applyFont="1" applyBorder="1" applyAlignment="1" quotePrefix="1">
      <alignment horizontal="center" vertical="center" wrapText="1"/>
      <protection/>
    </xf>
    <xf numFmtId="3" fontId="23" fillId="0" borderId="28" xfId="69" applyNumberFormat="1" applyFont="1" applyBorder="1" applyAlignment="1">
      <alignment horizontal="center" vertical="center"/>
      <protection/>
    </xf>
    <xf numFmtId="3" fontId="23" fillId="0" borderId="28" xfId="69" applyNumberFormat="1" applyFont="1" applyBorder="1" applyAlignment="1" applyProtection="1">
      <alignment horizontal="center" vertical="center"/>
      <protection/>
    </xf>
    <xf numFmtId="3" fontId="48" fillId="0" borderId="0" xfId="69" applyNumberFormat="1" applyFont="1" applyFill="1" applyBorder="1" applyAlignment="1" applyProtection="1">
      <alignment horizontal="center" vertical="center"/>
      <protection/>
    </xf>
    <xf numFmtId="213" fontId="49" fillId="0" borderId="30" xfId="72" applyNumberFormat="1" applyFont="1" applyFill="1" applyBorder="1" applyAlignment="1" quotePrefix="1">
      <alignment horizontal="right" vertical="center"/>
      <protection/>
    </xf>
    <xf numFmtId="3" fontId="51" fillId="0" borderId="31" xfId="69" applyNumberFormat="1" applyFont="1" applyBorder="1" applyAlignment="1" applyProtection="1">
      <alignment horizontal="right" vertical="center"/>
      <protection/>
    </xf>
    <xf numFmtId="3" fontId="51" fillId="0" borderId="31" xfId="69" applyNumberFormat="1" applyFont="1" applyFill="1" applyBorder="1" applyAlignment="1" applyProtection="1">
      <alignment horizontal="right" vertical="center"/>
      <protection/>
    </xf>
    <xf numFmtId="3" fontId="51" fillId="25" borderId="31" xfId="69" applyNumberFormat="1" applyFont="1" applyFill="1" applyBorder="1" applyAlignment="1" applyProtection="1">
      <alignment horizontal="right" vertical="center"/>
      <protection/>
    </xf>
    <xf numFmtId="3" fontId="48" fillId="0" borderId="0" xfId="69" applyNumberFormat="1" applyFont="1" applyFill="1" applyBorder="1" applyAlignment="1" applyProtection="1">
      <alignment horizontal="right" vertical="center"/>
      <protection/>
    </xf>
    <xf numFmtId="0" fontId="21" fillId="0" borderId="32" xfId="72" applyFont="1" applyFill="1" applyBorder="1" applyAlignment="1" quotePrefix="1">
      <alignment horizontal="right" vertical="center"/>
      <protection/>
    </xf>
    <xf numFmtId="213" fontId="27" fillId="0" borderId="10" xfId="72" applyNumberFormat="1" applyFont="1" applyFill="1" applyBorder="1" applyAlignment="1" quotePrefix="1">
      <alignment horizontal="right" vertical="center"/>
      <protection/>
    </xf>
    <xf numFmtId="0" fontId="23" fillId="0" borderId="33" xfId="72" applyFont="1" applyFill="1" applyBorder="1" applyAlignment="1">
      <alignment horizontal="left" vertical="center" wrapText="1"/>
      <protection/>
    </xf>
    <xf numFmtId="3" fontId="23" fillId="0" borderId="34" xfId="69" applyNumberFormat="1" applyFont="1" applyBorder="1" applyAlignment="1" applyProtection="1">
      <alignment horizontal="right" vertical="center"/>
      <protection locked="0"/>
    </xf>
    <xf numFmtId="3" fontId="23" fillId="0" borderId="34" xfId="69" applyNumberFormat="1" applyFont="1" applyFill="1" applyBorder="1" applyAlignment="1" applyProtection="1">
      <alignment horizontal="right" vertical="center"/>
      <protection locked="0"/>
    </xf>
    <xf numFmtId="3" fontId="23" fillId="25" borderId="35" xfId="69" applyNumberFormat="1" applyFont="1" applyFill="1" applyBorder="1" applyAlignment="1" applyProtection="1">
      <alignment horizontal="right" vertical="center"/>
      <protection locked="0"/>
    </xf>
    <xf numFmtId="3" fontId="23" fillId="25" borderId="34" xfId="69" applyNumberFormat="1" applyFont="1" applyFill="1" applyBorder="1" applyAlignment="1" applyProtection="1">
      <alignment horizontal="right" vertical="center"/>
      <protection locked="0"/>
    </xf>
    <xf numFmtId="3" fontId="48" fillId="0" borderId="0" xfId="69" applyNumberFormat="1" applyFont="1" applyFill="1" applyBorder="1" applyAlignment="1" applyProtection="1">
      <alignment horizontal="right" vertical="center"/>
      <protection locked="0"/>
    </xf>
    <xf numFmtId="213" fontId="49" fillId="0" borderId="32" xfId="72" applyNumberFormat="1" applyFont="1" applyFill="1" applyBorder="1" applyAlignment="1" quotePrefix="1">
      <alignment horizontal="right" vertical="center"/>
      <protection/>
    </xf>
    <xf numFmtId="0" fontId="49" fillId="0" borderId="36" xfId="72" applyFont="1" applyFill="1" applyBorder="1" applyAlignment="1" quotePrefix="1">
      <alignment horizontal="left" vertical="center"/>
      <protection/>
    </xf>
    <xf numFmtId="3" fontId="51" fillId="0" borderId="37" xfId="69" applyNumberFormat="1" applyFont="1" applyBorder="1" applyAlignment="1" applyProtection="1">
      <alignment horizontal="right" vertical="center"/>
      <protection/>
    </xf>
    <xf numFmtId="3" fontId="51" fillId="0" borderId="37" xfId="69" applyNumberFormat="1" applyFont="1" applyFill="1" applyBorder="1" applyAlignment="1" applyProtection="1">
      <alignment horizontal="right" vertical="center"/>
      <protection/>
    </xf>
    <xf numFmtId="3" fontId="51" fillId="25" borderId="37" xfId="69" applyNumberFormat="1" applyFont="1" applyFill="1" applyBorder="1" applyAlignment="1" applyProtection="1">
      <alignment horizontal="right" vertical="center"/>
      <protection/>
    </xf>
    <xf numFmtId="0" fontId="23" fillId="0" borderId="20" xfId="72" applyFont="1" applyFill="1" applyBorder="1" applyAlignment="1">
      <alignment horizontal="left" vertical="center" wrapText="1"/>
      <protection/>
    </xf>
    <xf numFmtId="3" fontId="23" fillId="25" borderId="38" xfId="69" applyNumberFormat="1" applyFont="1" applyFill="1" applyBorder="1" applyAlignment="1" applyProtection="1">
      <alignment horizontal="right" vertical="center"/>
      <protection locked="0"/>
    </xf>
    <xf numFmtId="0" fontId="23" fillId="0" borderId="20" xfId="72" applyFont="1" applyFill="1" applyBorder="1" applyAlignment="1">
      <alignment vertical="center" wrapText="1"/>
      <protection/>
    </xf>
    <xf numFmtId="3" fontId="51" fillId="0" borderId="34" xfId="69" applyNumberFormat="1" applyFont="1" applyBorder="1" applyAlignment="1" applyProtection="1">
      <alignment horizontal="right" vertical="center"/>
      <protection locked="0"/>
    </xf>
    <xf numFmtId="3" fontId="51" fillId="0" borderId="34" xfId="69" applyNumberFormat="1" applyFont="1" applyFill="1" applyBorder="1" applyAlignment="1" applyProtection="1">
      <alignment horizontal="right" vertical="center"/>
      <protection locked="0"/>
    </xf>
    <xf numFmtId="3" fontId="51" fillId="25" borderId="38" xfId="69" applyNumberFormat="1" applyFont="1" applyFill="1" applyBorder="1" applyAlignment="1" applyProtection="1">
      <alignment horizontal="right" vertical="center"/>
      <protection locked="0"/>
    </xf>
    <xf numFmtId="3" fontId="51" fillId="25" borderId="34" xfId="69" applyNumberFormat="1" applyFont="1" applyFill="1" applyBorder="1" applyAlignment="1" applyProtection="1">
      <alignment horizontal="right" vertical="center"/>
      <protection locked="0"/>
    </xf>
    <xf numFmtId="3" fontId="51" fillId="0" borderId="34" xfId="69" applyNumberFormat="1" applyFont="1" applyBorder="1" applyAlignment="1" applyProtection="1">
      <alignment horizontal="right" vertical="center"/>
      <protection/>
    </xf>
    <xf numFmtId="3" fontId="51" fillId="0" borderId="34" xfId="69" applyNumberFormat="1" applyFont="1" applyFill="1" applyBorder="1" applyAlignment="1" applyProtection="1">
      <alignment horizontal="right" vertical="center"/>
      <protection/>
    </xf>
    <xf numFmtId="3" fontId="51" fillId="25" borderId="34" xfId="69" applyNumberFormat="1" applyFont="1" applyFill="1" applyBorder="1" applyAlignment="1" applyProtection="1">
      <alignment horizontal="right" vertical="center"/>
      <protection/>
    </xf>
    <xf numFmtId="0" fontId="21" fillId="0" borderId="32" xfId="72" applyFont="1" applyFill="1" applyBorder="1" applyAlignment="1">
      <alignment horizontal="right" vertical="center"/>
      <protection/>
    </xf>
    <xf numFmtId="213" fontId="27" fillId="0" borderId="10" xfId="72" applyNumberFormat="1" applyFont="1" applyFill="1" applyBorder="1" applyAlignment="1">
      <alignment horizontal="right" vertical="center"/>
      <protection/>
    </xf>
    <xf numFmtId="0" fontId="49" fillId="0" borderId="33" xfId="72" applyFont="1" applyFill="1" applyBorder="1" applyAlignment="1" quotePrefix="1">
      <alignment horizontal="left" vertical="center"/>
      <protection/>
    </xf>
    <xf numFmtId="213" fontId="27" fillId="0" borderId="11" xfId="72" applyNumberFormat="1" applyFont="1" applyFill="1" applyBorder="1" applyAlignment="1" quotePrefix="1">
      <alignment horizontal="right" vertical="center"/>
      <protection/>
    </xf>
    <xf numFmtId="0" fontId="25" fillId="0" borderId="36" xfId="72" applyFont="1" applyFill="1" applyBorder="1" applyAlignment="1">
      <alignment vertical="center" wrapText="1"/>
      <protection/>
    </xf>
    <xf numFmtId="213" fontId="27" fillId="0" borderId="13" xfId="72" applyNumberFormat="1" applyFont="1" applyFill="1" applyBorder="1" applyAlignment="1" quotePrefix="1">
      <alignment horizontal="right" vertical="center"/>
      <protection/>
    </xf>
    <xf numFmtId="0" fontId="25" fillId="0" borderId="36" xfId="72" applyFont="1" applyFill="1" applyBorder="1" applyAlignment="1">
      <alignment horizontal="left" vertical="center" wrapText="1"/>
      <protection/>
    </xf>
    <xf numFmtId="3" fontId="51" fillId="25" borderId="39" xfId="69" applyNumberFormat="1" applyFont="1" applyFill="1" applyBorder="1" applyAlignment="1" applyProtection="1">
      <alignment horizontal="right" vertical="center"/>
      <protection/>
    </xf>
    <xf numFmtId="0" fontId="23" fillId="0" borderId="0" xfId="72" applyFont="1" applyFill="1" applyBorder="1">
      <alignment/>
      <protection/>
    </xf>
    <xf numFmtId="0" fontId="21" fillId="0" borderId="26" xfId="72" applyFont="1" applyFill="1" applyBorder="1" applyAlignment="1" quotePrefix="1">
      <alignment horizontal="right" vertical="center"/>
      <protection/>
    </xf>
    <xf numFmtId="0" fontId="27" fillId="0" borderId="25" xfId="72" applyFont="1" applyFill="1" applyBorder="1" applyAlignment="1">
      <alignment horizontal="right" vertical="center"/>
      <protection/>
    </xf>
    <xf numFmtId="0" fontId="21" fillId="0" borderId="40" xfId="69" applyFont="1" applyBorder="1" applyAlignment="1">
      <alignment horizontal="center" vertical="center" wrapText="1"/>
      <protection/>
    </xf>
    <xf numFmtId="3" fontId="21" fillId="0" borderId="28" xfId="69" applyNumberFormat="1" applyFont="1" applyBorder="1" applyAlignment="1" applyProtection="1">
      <alignment horizontal="right" vertical="center"/>
      <protection/>
    </xf>
    <xf numFmtId="3" fontId="21" fillId="0" borderId="28" xfId="69" applyNumberFormat="1" applyFont="1" applyFill="1" applyBorder="1" applyAlignment="1" applyProtection="1">
      <alignment horizontal="right" vertical="center"/>
      <protection/>
    </xf>
    <xf numFmtId="3" fontId="21" fillId="25" borderId="28" xfId="69" applyNumberFormat="1" applyFont="1" applyFill="1" applyBorder="1" applyAlignment="1" applyProtection="1">
      <alignment horizontal="right" vertical="center"/>
      <protection/>
    </xf>
    <xf numFmtId="3" fontId="50" fillId="0" borderId="0" xfId="69" applyNumberFormat="1" applyFont="1" applyFill="1" applyBorder="1" applyAlignment="1" applyProtection="1">
      <alignment horizontal="right" vertical="center"/>
      <protection/>
    </xf>
    <xf numFmtId="0" fontId="21" fillId="0" borderId="0" xfId="72" applyFont="1" applyFill="1" applyBorder="1" applyAlignment="1" quotePrefix="1">
      <alignment horizontal="right" vertical="center"/>
      <protection/>
    </xf>
    <xf numFmtId="0" fontId="27" fillId="0" borderId="0" xfId="72" applyFont="1" applyFill="1" applyBorder="1" applyAlignment="1">
      <alignment horizontal="right" vertical="center"/>
      <protection/>
    </xf>
    <xf numFmtId="0" fontId="23" fillId="0" borderId="0" xfId="69" applyFont="1" applyBorder="1" applyAlignment="1">
      <alignment horizontal="center" vertical="center" wrapText="1"/>
      <protection/>
    </xf>
    <xf numFmtId="3" fontId="21" fillId="0" borderId="0" xfId="69" applyNumberFormat="1" applyFont="1" applyFill="1" applyBorder="1" applyAlignment="1" applyProtection="1">
      <alignment horizontal="right" vertical="center"/>
      <protection/>
    </xf>
    <xf numFmtId="3" fontId="21" fillId="25" borderId="0" xfId="69" applyNumberFormat="1" applyFont="1" applyFill="1" applyBorder="1" applyAlignment="1" applyProtection="1">
      <alignment horizontal="right" vertical="center"/>
      <protection/>
    </xf>
    <xf numFmtId="0" fontId="23" fillId="0" borderId="30" xfId="69" applyFont="1" applyBorder="1" applyAlignment="1">
      <alignment horizontal="center" vertical="center" wrapText="1"/>
      <protection/>
    </xf>
    <xf numFmtId="0" fontId="21" fillId="0" borderId="41" xfId="105" applyFont="1" applyFill="1" applyBorder="1" applyAlignment="1" applyProtection="1">
      <alignment horizontal="center" vertical="center" wrapText="1"/>
      <protection/>
    </xf>
    <xf numFmtId="0" fontId="21" fillId="25" borderId="41" xfId="105" applyFont="1" applyFill="1" applyBorder="1" applyAlignment="1" applyProtection="1">
      <alignment horizontal="center" vertical="center" wrapText="1"/>
      <protection/>
    </xf>
    <xf numFmtId="0" fontId="21" fillId="0" borderId="32" xfId="69" applyFont="1" applyBorder="1" applyAlignment="1" quotePrefix="1">
      <alignment horizontal="center" vertical="center" wrapText="1"/>
      <protection/>
    </xf>
    <xf numFmtId="0" fontId="23" fillId="0" borderId="32" xfId="69" applyFont="1" applyBorder="1" applyAlignment="1" quotePrefix="1">
      <alignment horizontal="center" vertical="center" wrapText="1"/>
      <protection/>
    </xf>
    <xf numFmtId="0" fontId="23" fillId="0" borderId="42" xfId="0" applyFont="1" applyBorder="1" applyAlignment="1">
      <alignment horizontal="center" vertical="center" wrapText="1"/>
    </xf>
    <xf numFmtId="0" fontId="46" fillId="0" borderId="32" xfId="69" applyFont="1" applyBorder="1" applyAlignment="1" quotePrefix="1">
      <alignment horizontal="center" vertical="center" wrapText="1"/>
      <protection/>
    </xf>
    <xf numFmtId="0" fontId="21" fillId="25" borderId="32" xfId="69" applyFont="1" applyFill="1" applyBorder="1" applyAlignment="1" quotePrefix="1">
      <alignment horizontal="center" vertical="center" wrapText="1"/>
      <protection/>
    </xf>
    <xf numFmtId="3" fontId="23" fillId="0" borderId="28" xfId="69" applyNumberFormat="1" applyFont="1" applyFill="1" applyBorder="1" applyAlignment="1">
      <alignment horizontal="center" vertical="center"/>
      <protection/>
    </xf>
    <xf numFmtId="3" fontId="23" fillId="25" borderId="28" xfId="69" applyNumberFormat="1" applyFont="1" applyFill="1" applyBorder="1" applyAlignment="1" applyProtection="1">
      <alignment horizontal="center" vertical="center"/>
      <protection/>
    </xf>
    <xf numFmtId="0" fontId="23" fillId="0" borderId="26" xfId="69" applyFont="1" applyBorder="1" applyAlignment="1">
      <alignment vertical="center" wrapText="1"/>
      <protection/>
    </xf>
    <xf numFmtId="0" fontId="23" fillId="0" borderId="43" xfId="69" applyFont="1" applyBorder="1" applyAlignment="1">
      <alignment horizontal="center" vertical="center"/>
      <protection/>
    </xf>
    <xf numFmtId="0" fontId="37" fillId="0" borderId="26" xfId="72" applyFont="1" applyFill="1" applyBorder="1" applyAlignment="1">
      <alignment horizontal="left" vertical="center" wrapText="1"/>
      <protection/>
    </xf>
    <xf numFmtId="0" fontId="25" fillId="0" borderId="30" xfId="72" applyFont="1" applyFill="1" applyBorder="1" applyAlignment="1">
      <alignment horizontal="left" vertical="center" wrapText="1"/>
      <protection/>
    </xf>
    <xf numFmtId="3" fontId="21" fillId="0" borderId="41" xfId="69" applyNumberFormat="1" applyFont="1" applyFill="1" applyBorder="1" applyAlignment="1" applyProtection="1">
      <alignment horizontal="right" vertical="center"/>
      <protection/>
    </xf>
    <xf numFmtId="3" fontId="21" fillId="25" borderId="41" xfId="69" applyNumberFormat="1" applyFont="1" applyFill="1" applyBorder="1" applyAlignment="1" applyProtection="1">
      <alignment horizontal="right" vertical="center"/>
      <protection/>
    </xf>
    <xf numFmtId="3" fontId="21" fillId="25" borderId="44" xfId="69" applyNumberFormat="1" applyFont="1" applyFill="1" applyBorder="1" applyAlignment="1" applyProtection="1">
      <alignment horizontal="right" vertical="center"/>
      <protection/>
    </xf>
    <xf numFmtId="3" fontId="51" fillId="0" borderId="38" xfId="69" applyNumberFormat="1" applyFont="1" applyBorder="1" applyAlignment="1" applyProtection="1">
      <alignment vertical="center"/>
      <protection/>
    </xf>
    <xf numFmtId="3" fontId="51" fillId="0" borderId="38" xfId="69" applyNumberFormat="1" applyFont="1" applyFill="1" applyBorder="1" applyAlignment="1" applyProtection="1">
      <alignment vertical="center"/>
      <protection/>
    </xf>
    <xf numFmtId="3" fontId="51" fillId="25" borderId="38" xfId="69" applyNumberFormat="1" applyFont="1" applyFill="1" applyBorder="1" applyAlignment="1" applyProtection="1">
      <alignment vertical="center"/>
      <protection/>
    </xf>
    <xf numFmtId="3" fontId="51" fillId="25" borderId="34" xfId="69" applyNumberFormat="1" applyFont="1" applyFill="1" applyBorder="1" applyAlignment="1" applyProtection="1">
      <alignment vertical="center"/>
      <protection/>
    </xf>
    <xf numFmtId="3" fontId="48" fillId="0" borderId="0" xfId="69" applyNumberFormat="1" applyFont="1" applyFill="1" applyBorder="1" applyAlignment="1" applyProtection="1">
      <alignment vertical="center"/>
      <protection/>
    </xf>
    <xf numFmtId="213" fontId="23" fillId="0" borderId="32" xfId="72" applyNumberFormat="1" applyFont="1" applyFill="1" applyBorder="1" applyAlignment="1">
      <alignment horizontal="right" vertical="center"/>
      <protection/>
    </xf>
    <xf numFmtId="0" fontId="25" fillId="0" borderId="45" xfId="72" applyFont="1" applyFill="1" applyBorder="1" applyAlignment="1">
      <alignment horizontal="left" vertical="center" wrapText="1"/>
      <protection/>
    </xf>
    <xf numFmtId="3" fontId="23" fillId="0" borderId="38" xfId="69" applyNumberFormat="1" applyFont="1" applyBorder="1" applyAlignment="1" applyProtection="1">
      <alignment horizontal="right" vertical="center"/>
      <protection locked="0"/>
    </xf>
    <xf numFmtId="3" fontId="23" fillId="0" borderId="38" xfId="69" applyNumberFormat="1" applyFont="1" applyFill="1" applyBorder="1" applyAlignment="1" applyProtection="1">
      <alignment horizontal="right" vertical="center"/>
      <protection locked="0"/>
    </xf>
    <xf numFmtId="0" fontId="25" fillId="0" borderId="0" xfId="72" applyFont="1" applyFill="1" applyBorder="1" applyAlignment="1">
      <alignment horizontal="left" vertical="center" wrapText="1"/>
      <protection/>
    </xf>
    <xf numFmtId="0" fontId="25" fillId="0" borderId="25" xfId="72" applyFont="1" applyFill="1" applyBorder="1" applyAlignment="1">
      <alignment horizontal="right" vertical="center"/>
      <protection/>
    </xf>
    <xf numFmtId="0" fontId="21" fillId="0" borderId="40" xfId="72" applyFont="1" applyFill="1" applyBorder="1" applyAlignment="1">
      <alignment horizontal="center" vertical="center" wrapText="1"/>
      <protection/>
    </xf>
    <xf numFmtId="3" fontId="21" fillId="0" borderId="28" xfId="69" applyNumberFormat="1" applyFont="1" applyBorder="1" applyAlignment="1" applyProtection="1">
      <alignment vertical="center"/>
      <protection/>
    </xf>
    <xf numFmtId="3" fontId="21" fillId="0" borderId="28" xfId="69" applyNumberFormat="1" applyFont="1" applyFill="1" applyBorder="1" applyAlignment="1" applyProtection="1">
      <alignment vertical="center"/>
      <protection/>
    </xf>
    <xf numFmtId="3" fontId="21" fillId="25" borderId="28" xfId="69" applyNumberFormat="1" applyFont="1" applyFill="1" applyBorder="1" applyAlignment="1" applyProtection="1">
      <alignment vertical="center"/>
      <protection/>
    </xf>
    <xf numFmtId="3" fontId="50" fillId="0" borderId="0" xfId="69" applyNumberFormat="1" applyFont="1" applyFill="1" applyBorder="1" applyAlignment="1" applyProtection="1">
      <alignment vertical="center"/>
      <protection/>
    </xf>
    <xf numFmtId="213" fontId="21" fillId="0" borderId="26" xfId="72" applyNumberFormat="1" applyFont="1" applyFill="1" applyBorder="1" applyAlignment="1" quotePrefix="1">
      <alignment horizontal="center" vertical="center"/>
      <protection/>
    </xf>
    <xf numFmtId="213" fontId="25" fillId="0" borderId="25" xfId="72" applyNumberFormat="1" applyFont="1" applyFill="1" applyBorder="1" applyAlignment="1" quotePrefix="1">
      <alignment horizontal="center" vertical="center"/>
      <protection/>
    </xf>
    <xf numFmtId="0" fontId="52" fillId="0" borderId="40" xfId="72" applyFont="1" applyFill="1" applyBorder="1" applyAlignment="1" quotePrefix="1">
      <alignment horizontal="left" vertical="center" wrapText="1"/>
      <protection/>
    </xf>
    <xf numFmtId="0" fontId="25" fillId="0" borderId="40" xfId="72" applyFont="1" applyFill="1" applyBorder="1" applyAlignment="1" quotePrefix="1">
      <alignment horizontal="left" vertical="center" wrapText="1"/>
      <protection/>
    </xf>
    <xf numFmtId="3" fontId="23" fillId="0" borderId="28" xfId="69" applyNumberFormat="1" applyFont="1" applyFill="1" applyBorder="1" applyAlignment="1" applyProtection="1">
      <alignment vertical="center"/>
      <protection/>
    </xf>
    <xf numFmtId="3" fontId="23" fillId="25" borderId="28" xfId="69" applyNumberFormat="1" applyFont="1" applyFill="1" applyBorder="1" applyAlignment="1" applyProtection="1">
      <alignment vertical="center"/>
      <protection/>
    </xf>
    <xf numFmtId="3" fontId="51" fillId="0" borderId="31" xfId="69" applyNumberFormat="1" applyFont="1" applyBorder="1" applyAlignment="1" applyProtection="1">
      <alignment vertical="center"/>
      <protection/>
    </xf>
    <xf numFmtId="3" fontId="51" fillId="0" borderId="31" xfId="69" applyNumberFormat="1" applyFont="1" applyFill="1" applyBorder="1" applyAlignment="1" applyProtection="1">
      <alignment vertical="center"/>
      <protection/>
    </xf>
    <xf numFmtId="3" fontId="51" fillId="25" borderId="31" xfId="69" applyNumberFormat="1" applyFont="1" applyFill="1" applyBorder="1" applyAlignment="1" applyProtection="1">
      <alignment vertical="center"/>
      <protection/>
    </xf>
    <xf numFmtId="0" fontId="23" fillId="0" borderId="10" xfId="72" applyFont="1" applyFill="1" applyBorder="1" applyAlignment="1">
      <alignment vertical="center" wrapText="1"/>
      <protection/>
    </xf>
    <xf numFmtId="0" fontId="23" fillId="0" borderId="32" xfId="72" applyFont="1" applyFill="1" applyBorder="1" applyAlignment="1">
      <alignment horizontal="right" vertical="center"/>
      <protection/>
    </xf>
    <xf numFmtId="3" fontId="23" fillId="0" borderId="46" xfId="69" applyNumberFormat="1" applyFont="1" applyFill="1" applyBorder="1" applyAlignment="1" applyProtection="1">
      <alignment horizontal="right" vertical="center"/>
      <protection locked="0"/>
    </xf>
    <xf numFmtId="3" fontId="51" fillId="0" borderId="47" xfId="69" applyNumberFormat="1" applyFont="1" applyBorder="1" applyAlignment="1" applyProtection="1">
      <alignment vertical="center"/>
      <protection/>
    </xf>
    <xf numFmtId="3" fontId="51" fillId="0" borderId="10" xfId="69" applyNumberFormat="1" applyFont="1" applyFill="1" applyBorder="1" applyAlignment="1" applyProtection="1">
      <alignment vertical="center"/>
      <protection/>
    </xf>
    <xf numFmtId="3" fontId="51" fillId="25" borderId="35" xfId="69" applyNumberFormat="1" applyFont="1" applyFill="1" applyBorder="1" applyAlignment="1" applyProtection="1">
      <alignment vertical="center"/>
      <protection/>
    </xf>
    <xf numFmtId="213" fontId="27" fillId="0" borderId="14" xfId="72" applyNumberFormat="1" applyFont="1" applyFill="1" applyBorder="1" applyAlignment="1" quotePrefix="1">
      <alignment horizontal="right" vertical="center"/>
      <protection/>
    </xf>
    <xf numFmtId="0" fontId="23" fillId="0" borderId="48" xfId="72" applyFont="1" applyFill="1" applyBorder="1" applyAlignment="1" quotePrefix="1">
      <alignment horizontal="left" vertical="center" wrapText="1"/>
      <protection/>
    </xf>
    <xf numFmtId="0" fontId="23" fillId="0" borderId="10" xfId="72" applyFont="1" applyFill="1" applyBorder="1" applyAlignment="1" quotePrefix="1">
      <alignment horizontal="left" vertical="center" wrapText="1"/>
      <protection/>
    </xf>
    <xf numFmtId="3" fontId="51" fillId="0" borderId="35" xfId="69" applyNumberFormat="1" applyFont="1" applyFill="1" applyBorder="1" applyAlignment="1" applyProtection="1">
      <alignment vertical="center"/>
      <protection/>
    </xf>
    <xf numFmtId="0" fontId="23" fillId="0" borderId="32" xfId="72" applyFont="1" applyFill="1" applyBorder="1" applyAlignment="1">
      <alignment vertical="center"/>
      <protection/>
    </xf>
    <xf numFmtId="213" fontId="27" fillId="0" borderId="18" xfId="72" applyNumberFormat="1" applyFont="1" applyFill="1" applyBorder="1" applyAlignment="1">
      <alignment horizontal="right" vertical="center"/>
      <protection/>
    </xf>
    <xf numFmtId="49" fontId="23" fillId="0" borderId="36" xfId="72" applyNumberFormat="1" applyFont="1" applyFill="1" applyBorder="1" applyAlignment="1">
      <alignment horizontal="left" vertical="center" wrapText="1"/>
      <protection/>
    </xf>
    <xf numFmtId="49" fontId="23" fillId="0" borderId="10" xfId="72" applyNumberFormat="1" applyFont="1" applyFill="1" applyBorder="1" applyAlignment="1">
      <alignment horizontal="left" vertical="center" wrapText="1"/>
      <protection/>
    </xf>
    <xf numFmtId="3" fontId="23" fillId="0" borderId="35" xfId="69" applyNumberFormat="1" applyFont="1" applyFill="1" applyBorder="1" applyAlignment="1" applyProtection="1">
      <alignment horizontal="right" vertical="center"/>
      <protection locked="0"/>
    </xf>
    <xf numFmtId="0" fontId="49" fillId="0" borderId="36" xfId="72" applyFont="1" applyFill="1" applyBorder="1" applyAlignment="1">
      <alignment horizontal="left" wrapText="1"/>
      <protection/>
    </xf>
    <xf numFmtId="3" fontId="51" fillId="0" borderId="34" xfId="69" applyNumberFormat="1" applyFont="1" applyFill="1" applyBorder="1" applyAlignment="1" applyProtection="1">
      <alignment vertical="center"/>
      <protection/>
    </xf>
    <xf numFmtId="213" fontId="21" fillId="0" borderId="32" xfId="72" applyNumberFormat="1" applyFont="1" applyFill="1" applyBorder="1" applyAlignment="1" quotePrefix="1">
      <alignment horizontal="right" vertical="center"/>
      <protection/>
    </xf>
    <xf numFmtId="213" fontId="27" fillId="0" borderId="12" xfId="72" applyNumberFormat="1" applyFont="1" applyFill="1" applyBorder="1" applyAlignment="1" quotePrefix="1">
      <alignment horizontal="right"/>
      <protection/>
    </xf>
    <xf numFmtId="0" fontId="23" fillId="0" borderId="48" xfId="72" applyFont="1" applyFill="1" applyBorder="1" applyAlignment="1" quotePrefix="1">
      <alignment horizontal="left"/>
      <protection/>
    </xf>
    <xf numFmtId="3" fontId="23" fillId="0" borderId="49" xfId="69" applyNumberFormat="1" applyFont="1" applyFill="1" applyBorder="1" applyAlignment="1" applyProtection="1">
      <alignment horizontal="right" vertical="center"/>
      <protection locked="0"/>
    </xf>
    <xf numFmtId="0" fontId="23" fillId="0" borderId="40" xfId="72" applyFont="1" applyFill="1" applyBorder="1" applyAlignment="1">
      <alignment horizontal="center" vertical="center" wrapText="1"/>
      <protection/>
    </xf>
    <xf numFmtId="0" fontId="25" fillId="0" borderId="40" xfId="72" applyFont="1" applyFill="1" applyBorder="1" applyAlignment="1">
      <alignment horizontal="left" vertical="center" wrapText="1"/>
      <protection/>
    </xf>
    <xf numFmtId="0" fontId="25" fillId="0" borderId="28" xfId="72" applyFont="1" applyFill="1" applyBorder="1" applyAlignment="1">
      <alignment horizontal="left" vertical="center" wrapText="1"/>
      <protection/>
    </xf>
    <xf numFmtId="0" fontId="49" fillId="0" borderId="11" xfId="72" applyFont="1" applyFill="1" applyBorder="1" applyAlignment="1" quotePrefix="1">
      <alignment horizontal="left" vertical="center"/>
      <protection/>
    </xf>
    <xf numFmtId="3" fontId="51" fillId="0" borderId="50" xfId="69" applyNumberFormat="1" applyFont="1" applyFill="1" applyBorder="1" applyAlignment="1" applyProtection="1">
      <alignment vertical="center"/>
      <protection locked="0"/>
    </xf>
    <xf numFmtId="3" fontId="51" fillId="25" borderId="38" xfId="69" applyNumberFormat="1" applyFont="1" applyFill="1" applyBorder="1" applyAlignment="1" applyProtection="1">
      <alignment vertical="center"/>
      <protection locked="0"/>
    </xf>
    <xf numFmtId="3" fontId="51" fillId="25" borderId="34" xfId="69" applyNumberFormat="1" applyFont="1" applyFill="1" applyBorder="1" applyAlignment="1" applyProtection="1">
      <alignment vertical="center"/>
      <protection locked="0"/>
    </xf>
    <xf numFmtId="3" fontId="48" fillId="0" borderId="0" xfId="69" applyNumberFormat="1" applyFont="1" applyFill="1" applyBorder="1" applyAlignment="1" applyProtection="1">
      <alignment vertical="center"/>
      <protection locked="0"/>
    </xf>
    <xf numFmtId="0" fontId="51" fillId="0" borderId="10" xfId="72" applyFont="1" applyFill="1" applyBorder="1" applyAlignment="1" quotePrefix="1">
      <alignment horizontal="right" vertical="center" wrapText="1"/>
      <protection/>
    </xf>
    <xf numFmtId="3" fontId="51" fillId="0" borderId="51" xfId="69" applyNumberFormat="1" applyFont="1" applyFill="1" applyBorder="1" applyAlignment="1" applyProtection="1">
      <alignment vertical="center"/>
      <protection locked="0"/>
    </xf>
    <xf numFmtId="213" fontId="25" fillId="0" borderId="25" xfId="72" applyNumberFormat="1" applyFont="1" applyFill="1" applyBorder="1" applyAlignment="1" quotePrefix="1">
      <alignment horizontal="right" vertical="center"/>
      <protection/>
    </xf>
    <xf numFmtId="3" fontId="21" fillId="0" borderId="28" xfId="69" applyNumberFormat="1" applyFont="1" applyBorder="1" applyAlignment="1">
      <alignment vertical="center"/>
      <protection/>
    </xf>
    <xf numFmtId="3" fontId="21" fillId="0" borderId="28" xfId="69" applyNumberFormat="1" applyFont="1" applyFill="1" applyBorder="1" applyAlignment="1">
      <alignment vertical="center"/>
      <protection/>
    </xf>
    <xf numFmtId="3" fontId="21" fillId="25" borderId="28" xfId="69" applyNumberFormat="1" applyFont="1" applyFill="1" applyBorder="1" applyAlignment="1">
      <alignment vertical="center"/>
      <protection/>
    </xf>
    <xf numFmtId="3" fontId="50" fillId="0" borderId="0" xfId="69" applyNumberFormat="1" applyFont="1" applyFill="1" applyBorder="1" applyAlignment="1">
      <alignment vertical="center"/>
      <protection/>
    </xf>
    <xf numFmtId="213" fontId="27" fillId="0" borderId="0" xfId="72" applyNumberFormat="1" applyFont="1" applyFill="1" applyBorder="1" applyAlignment="1" quotePrefix="1">
      <alignment horizontal="right" vertical="center"/>
      <protection/>
    </xf>
    <xf numFmtId="0" fontId="23" fillId="0" borderId="0" xfId="72" applyFont="1" applyFill="1" applyBorder="1" applyAlignment="1">
      <alignment horizontal="center" vertical="center" wrapText="1"/>
      <protection/>
    </xf>
    <xf numFmtId="3" fontId="23" fillId="0" borderId="0" xfId="69" applyNumberFormat="1" applyFont="1" applyFill="1" applyBorder="1" applyAlignment="1">
      <alignment vertical="center"/>
      <protection/>
    </xf>
    <xf numFmtId="3" fontId="48" fillId="0" borderId="0" xfId="69" applyNumberFormat="1" applyFont="1" applyFill="1" applyBorder="1" applyAlignment="1">
      <alignment vertical="center"/>
      <protection/>
    </xf>
    <xf numFmtId="0" fontId="21" fillId="0" borderId="52" xfId="69" applyFont="1" applyBorder="1" applyAlignment="1" quotePrefix="1">
      <alignment horizontal="center" vertical="center" wrapText="1"/>
      <protection/>
    </xf>
    <xf numFmtId="1" fontId="21" fillId="0" borderId="28" xfId="69" applyNumberFormat="1" applyFont="1" applyBorder="1" applyAlignment="1">
      <alignment horizontal="center" vertical="center"/>
      <protection/>
    </xf>
    <xf numFmtId="1" fontId="21" fillId="0" borderId="28" xfId="69" applyNumberFormat="1" applyFont="1" applyFill="1" applyBorder="1" applyAlignment="1">
      <alignment horizontal="center" vertical="center" wrapText="1"/>
      <protection/>
    </xf>
    <xf numFmtId="1" fontId="21" fillId="25" borderId="28" xfId="69" applyNumberFormat="1" applyFont="1" applyFill="1" applyBorder="1" applyAlignment="1">
      <alignment horizontal="center" vertical="center"/>
      <protection/>
    </xf>
    <xf numFmtId="0" fontId="46" fillId="0" borderId="0" xfId="69" applyFont="1" applyBorder="1" applyAlignment="1" quotePrefix="1">
      <alignment horizontal="center" vertical="center" wrapText="1"/>
      <protection/>
    </xf>
    <xf numFmtId="0" fontId="23" fillId="0" borderId="28" xfId="69" applyFont="1" applyBorder="1" applyAlignment="1" quotePrefix="1">
      <alignment horizontal="center" vertical="center" wrapText="1"/>
      <protection/>
    </xf>
    <xf numFmtId="3" fontId="51" fillId="0" borderId="11" xfId="69" applyNumberFormat="1" applyFont="1" applyBorder="1" applyAlignment="1" applyProtection="1">
      <alignment horizontal="right" vertical="center"/>
      <protection/>
    </xf>
    <xf numFmtId="3" fontId="51" fillId="0" borderId="11" xfId="69" applyNumberFormat="1" applyFont="1" applyFill="1" applyBorder="1" applyAlignment="1" applyProtection="1">
      <alignment vertical="center"/>
      <protection/>
    </xf>
    <xf numFmtId="3" fontId="51" fillId="25" borderId="11" xfId="69" applyNumberFormat="1" applyFont="1" applyFill="1" applyBorder="1" applyAlignment="1" applyProtection="1">
      <alignment vertical="center"/>
      <protection/>
    </xf>
    <xf numFmtId="213" fontId="27" fillId="0" borderId="12" xfId="72" applyNumberFormat="1" applyFont="1" applyFill="1" applyBorder="1" applyAlignment="1" quotePrefix="1">
      <alignment horizontal="right" vertical="center"/>
      <protection/>
    </xf>
    <xf numFmtId="0" fontId="25" fillId="0" borderId="48" xfId="72" applyFont="1" applyFill="1" applyBorder="1" applyAlignment="1">
      <alignment horizontal="left" vertical="center" wrapText="1"/>
      <protection/>
    </xf>
    <xf numFmtId="0" fontId="23" fillId="0" borderId="10" xfId="72" applyFont="1" applyFill="1" applyBorder="1" applyAlignment="1">
      <alignment horizontal="right" vertical="center" wrapText="1"/>
      <protection/>
    </xf>
    <xf numFmtId="3" fontId="47" fillId="0" borderId="35" xfId="69" applyNumberFormat="1" applyFont="1" applyFill="1" applyBorder="1" applyAlignment="1" applyProtection="1">
      <alignment horizontal="right" vertical="center"/>
      <protection locked="0"/>
    </xf>
    <xf numFmtId="0" fontId="25" fillId="0" borderId="10" xfId="72" applyFont="1" applyFill="1" applyBorder="1" applyAlignment="1">
      <alignment horizontal="left" vertical="center" wrapText="1"/>
      <protection/>
    </xf>
    <xf numFmtId="3" fontId="23" fillId="25" borderId="53" xfId="69" applyNumberFormat="1" applyFont="1" applyFill="1" applyBorder="1" applyAlignment="1" applyProtection="1">
      <alignment horizontal="right" vertical="center"/>
      <protection locked="0"/>
    </xf>
    <xf numFmtId="3" fontId="23" fillId="25" borderId="44" xfId="69" applyNumberFormat="1" applyFont="1" applyFill="1" applyBorder="1" applyAlignment="1" applyProtection="1">
      <alignment horizontal="right" vertical="center"/>
      <protection locked="0"/>
    </xf>
    <xf numFmtId="206" fontId="21" fillId="0" borderId="32" xfId="72" applyNumberFormat="1" applyFont="1" applyFill="1" applyBorder="1" applyAlignment="1">
      <alignment horizontal="right" vertical="center"/>
      <protection/>
    </xf>
    <xf numFmtId="213" fontId="27" fillId="0" borderId="54" xfId="72" applyNumberFormat="1" applyFont="1" applyFill="1" applyBorder="1" applyAlignment="1" quotePrefix="1">
      <alignment horizontal="right" vertical="center"/>
      <protection/>
    </xf>
    <xf numFmtId="0" fontId="21" fillId="0" borderId="55" xfId="72" applyFont="1" applyFill="1" applyBorder="1" applyAlignment="1">
      <alignment horizontal="left" vertical="center" wrapText="1"/>
      <protection/>
    </xf>
    <xf numFmtId="3" fontId="21" fillId="25" borderId="49" xfId="69" applyNumberFormat="1" applyFont="1" applyFill="1" applyBorder="1" applyAlignment="1">
      <alignment vertical="center"/>
      <protection/>
    </xf>
    <xf numFmtId="206" fontId="21" fillId="0" borderId="56" xfId="72" applyNumberFormat="1" applyFont="1" applyFill="1" applyBorder="1" applyAlignment="1">
      <alignment horizontal="right" vertical="center"/>
      <protection/>
    </xf>
    <xf numFmtId="3" fontId="21" fillId="0" borderId="42" xfId="0" applyNumberFormat="1" applyFont="1" applyBorder="1" applyAlignment="1">
      <alignment horizontal="right" vertical="top" wrapText="1"/>
    </xf>
    <xf numFmtId="3" fontId="21" fillId="0" borderId="42" xfId="0" applyNumberFormat="1" applyFont="1" applyFill="1" applyBorder="1" applyAlignment="1">
      <alignment horizontal="right" vertical="top" wrapText="1"/>
    </xf>
    <xf numFmtId="3" fontId="21" fillId="25" borderId="42" xfId="0" applyNumberFormat="1" applyFont="1" applyFill="1" applyBorder="1" applyAlignment="1">
      <alignment horizontal="right" vertical="top" wrapText="1"/>
    </xf>
    <xf numFmtId="3" fontId="50" fillId="0" borderId="0" xfId="0" applyNumberFormat="1" applyFont="1" applyFill="1" applyBorder="1" applyAlignment="1">
      <alignment horizontal="right" vertical="top" wrapText="1"/>
    </xf>
    <xf numFmtId="0" fontId="23" fillId="0" borderId="0" xfId="69" applyFont="1" applyBorder="1" applyAlignment="1">
      <alignment vertical="center"/>
      <protection/>
    </xf>
    <xf numFmtId="206" fontId="23" fillId="0" borderId="0" xfId="69" applyNumberFormat="1" applyFont="1" applyBorder="1" applyAlignment="1" quotePrefix="1">
      <alignment horizontal="center" vertical="center"/>
      <protection/>
    </xf>
    <xf numFmtId="206" fontId="23" fillId="0" borderId="0" xfId="69" applyNumberFormat="1" applyFont="1" applyBorder="1" applyAlignment="1" quotePrefix="1">
      <alignment horizontal="center" vertical="center" wrapText="1"/>
      <protection/>
    </xf>
    <xf numFmtId="3" fontId="23" fillId="0" borderId="0" xfId="69" applyNumberFormat="1" applyFont="1" applyFill="1" applyBorder="1" applyAlignment="1">
      <alignment horizontal="right" vertical="center"/>
      <protection/>
    </xf>
    <xf numFmtId="3" fontId="23" fillId="0" borderId="0" xfId="69" applyNumberFormat="1" applyFont="1" applyFill="1" applyBorder="1" applyAlignment="1" applyProtection="1">
      <alignment horizontal="right" vertical="center"/>
      <protection/>
    </xf>
    <xf numFmtId="0" fontId="21" fillId="0" borderId="41" xfId="69" applyFont="1" applyBorder="1" applyAlignment="1">
      <alignment horizontal="center" vertical="center" wrapText="1"/>
      <protection/>
    </xf>
    <xf numFmtId="0" fontId="21" fillId="25" borderId="30" xfId="105" applyFont="1" applyFill="1" applyBorder="1" applyAlignment="1" applyProtection="1">
      <alignment horizontal="center" vertical="center" wrapText="1"/>
      <protection/>
    </xf>
    <xf numFmtId="0" fontId="21" fillId="25" borderId="26" xfId="105" applyFont="1" applyFill="1" applyBorder="1" applyAlignment="1" applyProtection="1">
      <alignment horizontal="center" vertical="center" wrapText="1"/>
      <protection/>
    </xf>
    <xf numFmtId="3" fontId="23" fillId="25" borderId="26" xfId="69" applyNumberFormat="1" applyFont="1" applyFill="1" applyBorder="1" applyAlignment="1" applyProtection="1">
      <alignment horizontal="center" vertical="center"/>
      <protection/>
    </xf>
    <xf numFmtId="3" fontId="51" fillId="25" borderId="57" xfId="69" applyNumberFormat="1" applyFont="1" applyFill="1" applyBorder="1" applyAlignment="1" applyProtection="1">
      <alignment vertical="center"/>
      <protection/>
    </xf>
    <xf numFmtId="213" fontId="49" fillId="0" borderId="32" xfId="72" applyNumberFormat="1" applyFont="1" applyFill="1" applyBorder="1" applyAlignment="1">
      <alignment vertical="center" wrapText="1"/>
      <protection/>
    </xf>
    <xf numFmtId="0" fontId="23" fillId="0" borderId="38" xfId="0" applyFont="1" applyBorder="1" applyAlignment="1">
      <alignment/>
    </xf>
    <xf numFmtId="0" fontId="23" fillId="0" borderId="35" xfId="0" applyFont="1" applyBorder="1" applyAlignment="1">
      <alignment horizontal="right"/>
    </xf>
    <xf numFmtId="3" fontId="23" fillId="0" borderId="34" xfId="0" applyNumberFormat="1" applyFont="1" applyFill="1" applyBorder="1" applyAlignment="1">
      <alignment horizontal="right" vertical="top" wrapText="1"/>
    </xf>
    <xf numFmtId="3" fontId="23" fillId="25" borderId="33" xfId="0" applyNumberFormat="1" applyFont="1" applyFill="1" applyBorder="1" applyAlignment="1">
      <alignment horizontal="right" vertical="top" wrapText="1"/>
    </xf>
    <xf numFmtId="3" fontId="23" fillId="25" borderId="34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51" fillId="0" borderId="37" xfId="0" applyNumberFormat="1" applyFont="1" applyBorder="1" applyAlignment="1">
      <alignment horizontal="right" vertical="top" wrapText="1"/>
    </xf>
    <xf numFmtId="3" fontId="51" fillId="0" borderId="37" xfId="0" applyNumberFormat="1" applyFont="1" applyFill="1" applyBorder="1" applyAlignment="1">
      <alignment horizontal="right" vertical="top" wrapText="1"/>
    </xf>
    <xf numFmtId="3" fontId="23" fillId="25" borderId="36" xfId="0" applyNumberFormat="1" applyFont="1" applyFill="1" applyBorder="1" applyAlignment="1">
      <alignment horizontal="right" vertical="top" wrapText="1"/>
    </xf>
    <xf numFmtId="3" fontId="23" fillId="25" borderId="37" xfId="0" applyNumberFormat="1" applyFont="1" applyFill="1" applyBorder="1" applyAlignment="1">
      <alignment/>
    </xf>
    <xf numFmtId="0" fontId="23" fillId="0" borderId="58" xfId="0" applyFont="1" applyBorder="1" applyAlignment="1">
      <alignment horizontal="right"/>
    </xf>
    <xf numFmtId="3" fontId="23" fillId="0" borderId="37" xfId="0" applyNumberFormat="1" applyFont="1" applyFill="1" applyBorder="1" applyAlignment="1">
      <alignment horizontal="right" vertical="top" wrapText="1"/>
    </xf>
    <xf numFmtId="3" fontId="51" fillId="25" borderId="47" xfId="0" applyNumberFormat="1" applyFont="1" applyFill="1" applyBorder="1" applyAlignment="1">
      <alignment horizontal="right" vertical="top" wrapText="1"/>
    </xf>
    <xf numFmtId="3" fontId="51" fillId="25" borderId="37" xfId="0" applyNumberFormat="1" applyFont="1" applyFill="1" applyBorder="1" applyAlignment="1">
      <alignment horizontal="right" vertical="top" wrapText="1"/>
    </xf>
    <xf numFmtId="3" fontId="48" fillId="0" borderId="0" xfId="0" applyNumberFormat="1" applyFont="1" applyFill="1" applyBorder="1" applyAlignment="1">
      <alignment horizontal="right" vertical="top" wrapText="1"/>
    </xf>
    <xf numFmtId="0" fontId="23" fillId="0" borderId="59" xfId="0" applyFont="1" applyBorder="1" applyAlignment="1">
      <alignment horizontal="center" vertical="top" wrapText="1"/>
    </xf>
    <xf numFmtId="0" fontId="23" fillId="0" borderId="38" xfId="0" applyFont="1" applyBorder="1" applyAlignment="1">
      <alignment horizontal="justify" vertical="top" wrapText="1"/>
    </xf>
    <xf numFmtId="0" fontId="23" fillId="0" borderId="35" xfId="0" applyFont="1" applyBorder="1" applyAlignment="1">
      <alignment horizontal="right" vertical="top" wrapText="1"/>
    </xf>
    <xf numFmtId="0" fontId="23" fillId="0" borderId="60" xfId="0" applyFont="1" applyBorder="1" applyAlignment="1">
      <alignment horizontal="right" vertical="center" wrapText="1"/>
    </xf>
    <xf numFmtId="3" fontId="51" fillId="0" borderId="34" xfId="0" applyNumberFormat="1" applyFont="1" applyFill="1" applyBorder="1" applyAlignment="1">
      <alignment horizontal="right" vertical="top" wrapText="1"/>
    </xf>
    <xf numFmtId="0" fontId="23" fillId="0" borderId="10" xfId="0" applyFont="1" applyBorder="1" applyAlignment="1">
      <alignment vertical="center" wrapText="1"/>
    </xf>
    <xf numFmtId="0" fontId="23" fillId="0" borderId="35" xfId="70" applyFont="1" applyBorder="1" applyAlignment="1">
      <alignment vertical="center" wrapText="1"/>
      <protection/>
    </xf>
    <xf numFmtId="0" fontId="23" fillId="0" borderId="35" xfId="70" applyFont="1" applyBorder="1" applyAlignment="1">
      <alignment horizontal="right" vertical="center" wrapText="1"/>
      <protection/>
    </xf>
    <xf numFmtId="3" fontId="51" fillId="0" borderId="34" xfId="0" applyNumberFormat="1" applyFont="1" applyBorder="1" applyAlignment="1">
      <alignment horizontal="right" vertical="top" wrapText="1"/>
    </xf>
    <xf numFmtId="3" fontId="51" fillId="25" borderId="61" xfId="0" applyNumberFormat="1" applyFont="1" applyFill="1" applyBorder="1" applyAlignment="1">
      <alignment horizontal="right" vertical="top" wrapText="1"/>
    </xf>
    <xf numFmtId="3" fontId="51" fillId="25" borderId="34" xfId="0" applyNumberFormat="1" applyFont="1" applyFill="1" applyBorder="1" applyAlignment="1">
      <alignment horizontal="right" vertical="top" wrapText="1"/>
    </xf>
    <xf numFmtId="3" fontId="23" fillId="0" borderId="34" xfId="0" applyNumberFormat="1" applyFont="1" applyFill="1" applyBorder="1" applyAlignment="1">
      <alignment horizontal="right" vertical="center" wrapText="1"/>
    </xf>
    <xf numFmtId="3" fontId="23" fillId="25" borderId="61" xfId="0" applyNumberFormat="1" applyFont="1" applyFill="1" applyBorder="1" applyAlignment="1">
      <alignment horizontal="right" vertical="center" wrapText="1"/>
    </xf>
    <xf numFmtId="3" fontId="23" fillId="25" borderId="34" xfId="0" applyNumberFormat="1" applyFont="1" applyFill="1" applyBorder="1" applyAlignment="1">
      <alignment horizontal="right" vertical="center" wrapText="1"/>
    </xf>
    <xf numFmtId="3" fontId="48" fillId="0" borderId="0" xfId="0" applyNumberFormat="1" applyFont="1" applyFill="1" applyBorder="1" applyAlignment="1">
      <alignment horizontal="right" vertical="center" wrapText="1"/>
    </xf>
    <xf numFmtId="3" fontId="51" fillId="0" borderId="37" xfId="0" applyNumberFormat="1" applyFont="1" applyBorder="1" applyAlignment="1">
      <alignment horizontal="right" vertical="center" wrapText="1"/>
    </xf>
    <xf numFmtId="3" fontId="51" fillId="0" borderId="37" xfId="0" applyNumberFormat="1" applyFont="1" applyFill="1" applyBorder="1" applyAlignment="1">
      <alignment horizontal="right" vertical="center" wrapText="1"/>
    </xf>
    <xf numFmtId="3" fontId="51" fillId="25" borderId="47" xfId="0" applyNumberFormat="1" applyFont="1" applyFill="1" applyBorder="1" applyAlignment="1">
      <alignment horizontal="right" vertical="center" wrapText="1"/>
    </xf>
    <xf numFmtId="3" fontId="51" fillId="25" borderId="37" xfId="0" applyNumberFormat="1" applyFont="1" applyFill="1" applyBorder="1" applyAlignment="1">
      <alignment horizontal="right" vertical="center" wrapText="1"/>
    </xf>
    <xf numFmtId="3" fontId="23" fillId="0" borderId="34" xfId="0" applyNumberFormat="1" applyFont="1" applyFill="1" applyBorder="1" applyAlignment="1">
      <alignment horizontal="right" wrapText="1"/>
    </xf>
    <xf numFmtId="3" fontId="23" fillId="25" borderId="33" xfId="0" applyNumberFormat="1" applyFont="1" applyFill="1" applyBorder="1" applyAlignment="1">
      <alignment horizontal="right" wrapText="1"/>
    </xf>
    <xf numFmtId="0" fontId="23" fillId="0" borderId="35" xfId="70" applyFont="1" applyBorder="1">
      <alignment/>
      <protection/>
    </xf>
    <xf numFmtId="0" fontId="23" fillId="0" borderId="35" xfId="70" applyFont="1" applyBorder="1" applyAlignment="1">
      <alignment horizontal="right"/>
      <protection/>
    </xf>
    <xf numFmtId="3" fontId="51" fillId="0" borderId="34" xfId="0" applyNumberFormat="1" applyFont="1" applyBorder="1" applyAlignment="1">
      <alignment horizontal="right" wrapText="1"/>
    </xf>
    <xf numFmtId="3" fontId="51" fillId="0" borderId="34" xfId="0" applyNumberFormat="1" applyFont="1" applyFill="1" applyBorder="1" applyAlignment="1">
      <alignment horizontal="right" wrapText="1"/>
    </xf>
    <xf numFmtId="3" fontId="51" fillId="25" borderId="61" xfId="0" applyNumberFormat="1" applyFont="1" applyFill="1" applyBorder="1" applyAlignment="1">
      <alignment horizontal="right" wrapText="1"/>
    </xf>
    <xf numFmtId="3" fontId="51" fillId="25" borderId="34" xfId="0" applyNumberFormat="1" applyFont="1" applyFill="1" applyBorder="1" applyAlignment="1">
      <alignment horizontal="right" wrapText="1"/>
    </xf>
    <xf numFmtId="3" fontId="48" fillId="0" borderId="0" xfId="0" applyNumberFormat="1" applyFont="1" applyFill="1" applyBorder="1" applyAlignment="1">
      <alignment horizontal="right" wrapText="1"/>
    </xf>
    <xf numFmtId="3" fontId="21" fillId="25" borderId="56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horizontal="left"/>
    </xf>
    <xf numFmtId="0" fontId="34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24" fillId="0" borderId="0" xfId="75" applyFont="1" applyProtection="1">
      <alignment/>
      <protection locked="0"/>
    </xf>
    <xf numFmtId="0" fontId="47" fillId="0" borderId="22" xfId="0" applyFont="1" applyFill="1" applyBorder="1" applyAlignment="1" applyProtection="1">
      <alignment horizontal="left" wrapText="1"/>
      <protection/>
    </xf>
    <xf numFmtId="0" fontId="21" fillId="0" borderId="22" xfId="0" applyFont="1" applyBorder="1" applyAlignment="1">
      <alignment/>
    </xf>
    <xf numFmtId="0" fontId="47" fillId="0" borderId="17" xfId="0" applyFont="1" applyBorder="1" applyAlignment="1">
      <alignment/>
    </xf>
    <xf numFmtId="0" fontId="31" fillId="0" borderId="10" xfId="0" applyFont="1" applyBorder="1" applyAlignment="1">
      <alignment horizontal="center" vertical="top" wrapText="1"/>
    </xf>
    <xf numFmtId="3" fontId="54" fillId="25" borderId="10" xfId="0" applyNumberFormat="1" applyFont="1" applyFill="1" applyBorder="1" applyAlignment="1">
      <alignment/>
    </xf>
    <xf numFmtId="0" fontId="23" fillId="0" borderId="35" xfId="0" applyFont="1" applyBorder="1" applyAlignment="1">
      <alignment horizontal="right" vertical="center" wrapText="1"/>
    </xf>
    <xf numFmtId="3" fontId="23" fillId="25" borderId="33" xfId="0" applyNumberFormat="1" applyFont="1" applyFill="1" applyBorder="1" applyAlignment="1">
      <alignment horizontal="right" vertical="center" wrapText="1"/>
    </xf>
    <xf numFmtId="3" fontId="23" fillId="25" borderId="34" xfId="0" applyNumberFormat="1" applyFont="1" applyFill="1" applyBorder="1" applyAlignment="1">
      <alignment vertical="center"/>
    </xf>
    <xf numFmtId="3" fontId="23" fillId="25" borderId="62" xfId="0" applyNumberFormat="1" applyFont="1" applyFill="1" applyBorder="1" applyAlignment="1">
      <alignment horizontal="right" wrapText="1"/>
    </xf>
    <xf numFmtId="3" fontId="23" fillId="25" borderId="42" xfId="0" applyNumberFormat="1" applyFont="1" applyFill="1" applyBorder="1" applyAlignment="1">
      <alignment/>
    </xf>
    <xf numFmtId="0" fontId="23" fillId="0" borderId="38" xfId="70" applyFont="1" applyBorder="1">
      <alignment/>
      <protection/>
    </xf>
    <xf numFmtId="0" fontId="23" fillId="0" borderId="24" xfId="0" applyFont="1" applyBorder="1" applyAlignment="1">
      <alignment horizontal="center" vertical="top" wrapText="1"/>
    </xf>
    <xf numFmtId="0" fontId="23" fillId="0" borderId="25" xfId="0" applyFont="1" applyBorder="1" applyAlignment="1">
      <alignment/>
    </xf>
    <xf numFmtId="0" fontId="21" fillId="0" borderId="43" xfId="0" applyFont="1" applyBorder="1" applyAlignment="1">
      <alignment horizontal="justify" vertical="top" wrapText="1"/>
    </xf>
    <xf numFmtId="3" fontId="23" fillId="0" borderId="42" xfId="0" applyNumberFormat="1" applyFont="1" applyFill="1" applyBorder="1" applyAlignment="1">
      <alignment horizontal="right" wrapText="1"/>
    </xf>
    <xf numFmtId="0" fontId="23" fillId="0" borderId="63" xfId="70" applyFont="1" applyBorder="1" applyAlignment="1">
      <alignment horizontal="right"/>
      <protection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1" fillId="20" borderId="10" xfId="0" applyFont="1" applyFill="1" applyBorder="1" applyAlignment="1">
      <alignment vertical="center"/>
    </xf>
    <xf numFmtId="0" fontId="55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56" fillId="0" borderId="64" xfId="0" applyFont="1" applyFill="1" applyBorder="1" applyAlignment="1" applyProtection="1">
      <alignment horizontal="center"/>
      <protection locked="0"/>
    </xf>
    <xf numFmtId="1" fontId="56" fillId="0" borderId="64" xfId="0" applyNumberFormat="1" applyFont="1" applyFill="1" applyBorder="1" applyAlignment="1" applyProtection="1">
      <alignment horizontal="centerContinuous"/>
      <protection/>
    </xf>
    <xf numFmtId="0" fontId="55" fillId="0" borderId="0" xfId="0" applyFont="1" applyFill="1" applyBorder="1" applyAlignment="1" applyProtection="1">
      <alignment/>
      <protection locked="0"/>
    </xf>
    <xf numFmtId="0" fontId="56" fillId="0" borderId="65" xfId="0" applyFont="1" applyFill="1" applyBorder="1" applyAlignment="1" applyProtection="1" quotePrefix="1">
      <alignment horizontal="center"/>
      <protection locked="0"/>
    </xf>
    <xf numFmtId="0" fontId="55" fillId="0" borderId="42" xfId="0" applyFont="1" applyFill="1" applyBorder="1" applyAlignment="1" applyProtection="1">
      <alignment/>
      <protection locked="0"/>
    </xf>
    <xf numFmtId="0" fontId="56" fillId="0" borderId="42" xfId="0" applyFont="1" applyFill="1" applyBorder="1" applyAlignment="1" applyProtection="1" quotePrefix="1">
      <alignment horizontal="center"/>
      <protection/>
    </xf>
    <xf numFmtId="0" fontId="56" fillId="0" borderId="42" xfId="0" applyFont="1" applyFill="1" applyBorder="1" applyAlignment="1" applyProtection="1">
      <alignment horizontal="center"/>
      <protection/>
    </xf>
    <xf numFmtId="0" fontId="56" fillId="0" borderId="17" xfId="0" applyFont="1" applyFill="1" applyBorder="1" applyAlignment="1" applyProtection="1">
      <alignment/>
      <protection locked="0"/>
    </xf>
    <xf numFmtId="3" fontId="56" fillId="0" borderId="17" xfId="0" applyNumberFormat="1" applyFont="1" applyFill="1" applyBorder="1" applyAlignment="1" applyProtection="1">
      <alignment/>
      <protection/>
    </xf>
    <xf numFmtId="0" fontId="56" fillId="0" borderId="17" xfId="0" applyFont="1" applyFill="1" applyBorder="1" applyAlignment="1" applyProtection="1">
      <alignment/>
      <protection/>
    </xf>
    <xf numFmtId="3" fontId="55" fillId="0" borderId="66" xfId="0" applyNumberFormat="1" applyFont="1" applyFill="1" applyBorder="1" applyAlignment="1" applyProtection="1">
      <alignment/>
      <protection/>
    </xf>
    <xf numFmtId="0" fontId="55" fillId="0" borderId="67" xfId="0" applyFont="1" applyFill="1" applyBorder="1" applyAlignment="1" applyProtection="1">
      <alignment/>
      <protection/>
    </xf>
    <xf numFmtId="3" fontId="55" fillId="0" borderId="68" xfId="0" applyNumberFormat="1" applyFont="1" applyFill="1" applyBorder="1" applyAlignment="1" applyProtection="1">
      <alignment/>
      <protection/>
    </xf>
    <xf numFmtId="0" fontId="55" fillId="0" borderId="67" xfId="0" applyFont="1" applyFill="1" applyBorder="1" applyAlignment="1" applyProtection="1">
      <alignment/>
      <protection locked="0"/>
    </xf>
    <xf numFmtId="0" fontId="55" fillId="0" borderId="54" xfId="0" applyFont="1" applyFill="1" applyBorder="1" applyAlignment="1" applyProtection="1">
      <alignment/>
      <protection locked="0"/>
    </xf>
    <xf numFmtId="0" fontId="55" fillId="0" borderId="24" xfId="0" applyFont="1" applyFill="1" applyBorder="1" applyAlignment="1" applyProtection="1">
      <alignment/>
      <protection locked="0"/>
    </xf>
    <xf numFmtId="0" fontId="55" fillId="0" borderId="25" xfId="0" applyFont="1" applyFill="1" applyBorder="1" applyAlignment="1" applyProtection="1">
      <alignment/>
      <protection locked="0"/>
    </xf>
    <xf numFmtId="3" fontId="55" fillId="0" borderId="24" xfId="0" applyNumberFormat="1" applyFont="1" applyFill="1" applyBorder="1" applyAlignment="1" applyProtection="1">
      <alignment/>
      <protection/>
    </xf>
    <xf numFmtId="3" fontId="56" fillId="0" borderId="24" xfId="0" applyNumberFormat="1" applyFont="1" applyFill="1" applyBorder="1" applyAlignment="1" applyProtection="1">
      <alignment/>
      <protection/>
    </xf>
    <xf numFmtId="3" fontId="55" fillId="0" borderId="67" xfId="0" applyNumberFormat="1" applyFont="1" applyFill="1" applyBorder="1" applyAlignment="1" applyProtection="1">
      <alignment/>
      <protection/>
    </xf>
    <xf numFmtId="0" fontId="56" fillId="0" borderId="24" xfId="0" applyFont="1" applyFill="1" applyBorder="1" applyAlignment="1" applyProtection="1">
      <alignment/>
      <protection/>
    </xf>
    <xf numFmtId="0" fontId="55" fillId="0" borderId="68" xfId="0" applyFont="1" applyFill="1" applyBorder="1" applyAlignment="1" applyProtection="1">
      <alignment/>
      <protection locked="0"/>
    </xf>
    <xf numFmtId="3" fontId="56" fillId="0" borderId="24" xfId="0" applyNumberFormat="1" applyFont="1" applyFill="1" applyBorder="1" applyAlignment="1" applyProtection="1">
      <alignment/>
      <protection/>
    </xf>
    <xf numFmtId="0" fontId="58" fillId="0" borderId="66" xfId="0" applyFont="1" applyFill="1" applyBorder="1" applyAlignment="1" applyProtection="1">
      <alignment/>
      <protection/>
    </xf>
    <xf numFmtId="0" fontId="56" fillId="0" borderId="67" xfId="0" applyFont="1" applyFill="1" applyBorder="1" applyAlignment="1" applyProtection="1">
      <alignment/>
      <protection/>
    </xf>
    <xf numFmtId="0" fontId="55" fillId="0" borderId="66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 horizontal="left"/>
      <protection locked="0"/>
    </xf>
    <xf numFmtId="1" fontId="56" fillId="0" borderId="0" xfId="0" applyNumberFormat="1" applyFont="1" applyFill="1" applyBorder="1" applyAlignment="1" applyProtection="1">
      <alignment/>
      <protection locked="0"/>
    </xf>
    <xf numFmtId="0" fontId="56" fillId="0" borderId="26" xfId="0" applyFont="1" applyFill="1" applyBorder="1" applyAlignment="1" applyProtection="1">
      <alignment horizontal="left" vertical="center"/>
      <protection/>
    </xf>
    <xf numFmtId="0" fontId="56" fillId="0" borderId="40" xfId="0" applyFont="1" applyFill="1" applyBorder="1" applyAlignment="1" applyProtection="1">
      <alignment horizontal="center" vertical="center"/>
      <protection/>
    </xf>
    <xf numFmtId="0" fontId="57" fillId="0" borderId="27" xfId="0" applyFont="1" applyFill="1" applyBorder="1" applyAlignment="1" applyProtection="1">
      <alignment vertical="center"/>
      <protection/>
    </xf>
    <xf numFmtId="1" fontId="59" fillId="0" borderId="64" xfId="0" applyNumberFormat="1" applyFont="1" applyFill="1" applyBorder="1" applyAlignment="1" applyProtection="1" quotePrefix="1">
      <alignment horizontal="centerContinuous"/>
      <protection locked="0"/>
    </xf>
    <xf numFmtId="0" fontId="59" fillId="0" borderId="32" xfId="0" applyFont="1" applyFill="1" applyBorder="1" applyAlignment="1" applyProtection="1" quotePrefix="1">
      <alignment horizontal="center"/>
      <protection locked="0"/>
    </xf>
    <xf numFmtId="0" fontId="60" fillId="0" borderId="56" xfId="0" applyFont="1" applyFill="1" applyBorder="1" applyAlignment="1" applyProtection="1">
      <alignment/>
      <protection locked="0"/>
    </xf>
    <xf numFmtId="0" fontId="60" fillId="0" borderId="32" xfId="0" applyFont="1" applyFill="1" applyBorder="1" applyAlignment="1" applyProtection="1">
      <alignment/>
      <protection locked="0"/>
    </xf>
    <xf numFmtId="0" fontId="61" fillId="0" borderId="56" xfId="0" applyFont="1" applyFill="1" applyBorder="1" applyAlignment="1" applyProtection="1">
      <alignment horizontal="left"/>
      <protection/>
    </xf>
    <xf numFmtId="0" fontId="62" fillId="0" borderId="69" xfId="0" applyFont="1" applyFill="1" applyBorder="1" applyAlignment="1" applyProtection="1">
      <alignment horizontal="left"/>
      <protection/>
    </xf>
    <xf numFmtId="0" fontId="62" fillId="0" borderId="56" xfId="0" applyFont="1" applyFill="1" applyBorder="1" applyAlignment="1" applyProtection="1">
      <alignment horizontal="left"/>
      <protection/>
    </xf>
    <xf numFmtId="0" fontId="62" fillId="0" borderId="70" xfId="0" applyFont="1" applyFill="1" applyBorder="1" applyAlignment="1" applyProtection="1">
      <alignment horizontal="left"/>
      <protection/>
    </xf>
    <xf numFmtId="1" fontId="62" fillId="0" borderId="61" xfId="0" applyNumberFormat="1" applyFont="1" applyFill="1" applyBorder="1" applyAlignment="1" applyProtection="1">
      <alignment/>
      <protection/>
    </xf>
    <xf numFmtId="0" fontId="62" fillId="0" borderId="61" xfId="0" applyFont="1" applyFill="1" applyBorder="1" applyAlignment="1" applyProtection="1">
      <alignment horizontal="left"/>
      <protection/>
    </xf>
    <xf numFmtId="0" fontId="62" fillId="0" borderId="71" xfId="0" applyFont="1" applyFill="1" applyBorder="1" applyAlignment="1" applyProtection="1">
      <alignment horizontal="left"/>
      <protection/>
    </xf>
    <xf numFmtId="0" fontId="62" fillId="0" borderId="26" xfId="0" applyFont="1" applyFill="1" applyBorder="1" applyAlignment="1" applyProtection="1">
      <alignment horizontal="left"/>
      <protection/>
    </xf>
    <xf numFmtId="0" fontId="62" fillId="0" borderId="72" xfId="0" applyFont="1" applyFill="1" applyBorder="1" applyAlignment="1" applyProtection="1">
      <alignment horizontal="left"/>
      <protection/>
    </xf>
    <xf numFmtId="0" fontId="60" fillId="0" borderId="61" xfId="0" applyFont="1" applyFill="1" applyBorder="1" applyAlignment="1" applyProtection="1">
      <alignment horizontal="left"/>
      <protection/>
    </xf>
    <xf numFmtId="0" fontId="60" fillId="0" borderId="71" xfId="0" applyFont="1" applyFill="1" applyBorder="1" applyAlignment="1" applyProtection="1">
      <alignment horizontal="left"/>
      <protection/>
    </xf>
    <xf numFmtId="0" fontId="59" fillId="0" borderId="26" xfId="0" applyFont="1" applyFill="1" applyBorder="1" applyAlignment="1" applyProtection="1">
      <alignment horizontal="left"/>
      <protection/>
    </xf>
    <xf numFmtId="0" fontId="60" fillId="0" borderId="73" xfId="0" applyFont="1" applyFill="1" applyBorder="1" applyAlignment="1" applyProtection="1">
      <alignment horizontal="left"/>
      <protection/>
    </xf>
    <xf numFmtId="0" fontId="60" fillId="0" borderId="26" xfId="0" applyFont="1" applyFill="1" applyBorder="1" applyAlignment="1" applyProtection="1">
      <alignment horizontal="left"/>
      <protection/>
    </xf>
    <xf numFmtId="0" fontId="59" fillId="0" borderId="56" xfId="0" applyFont="1" applyFill="1" applyBorder="1" applyAlignment="1" applyProtection="1">
      <alignment horizontal="left"/>
      <protection/>
    </xf>
    <xf numFmtId="0" fontId="63" fillId="0" borderId="61" xfId="0" applyFont="1" applyFill="1" applyBorder="1" applyAlignment="1" applyProtection="1">
      <alignment horizontal="left"/>
      <protection/>
    </xf>
    <xf numFmtId="0" fontId="59" fillId="0" borderId="32" xfId="0" applyFont="1" applyFill="1" applyBorder="1" applyAlignment="1" applyProtection="1">
      <alignment horizontal="left"/>
      <protection/>
    </xf>
    <xf numFmtId="0" fontId="60" fillId="0" borderId="61" xfId="0" applyFont="1" applyFill="1" applyBorder="1" applyAlignment="1" applyProtection="1">
      <alignment horizontal="left" wrapText="1"/>
      <protection/>
    </xf>
    <xf numFmtId="206" fontId="60" fillId="0" borderId="61" xfId="0" applyNumberFormat="1" applyFont="1" applyFill="1" applyBorder="1" applyAlignment="1" applyProtection="1">
      <alignment/>
      <protection/>
    </xf>
    <xf numFmtId="0" fontId="60" fillId="0" borderId="69" xfId="0" applyFont="1" applyFill="1" applyBorder="1" applyAlignment="1" applyProtection="1">
      <alignment horizontal="left"/>
      <protection/>
    </xf>
    <xf numFmtId="206" fontId="60" fillId="0" borderId="26" xfId="0" applyNumberFormat="1" applyFont="1" applyFill="1" applyBorder="1" applyAlignment="1" applyProtection="1">
      <alignment/>
      <protection/>
    </xf>
    <xf numFmtId="0" fontId="60" fillId="0" borderId="56" xfId="0" applyFont="1" applyFill="1" applyBorder="1" applyAlignment="1" applyProtection="1">
      <alignment horizontal="left"/>
      <protection/>
    </xf>
    <xf numFmtId="0" fontId="60" fillId="0" borderId="72" xfId="0" applyFont="1" applyFill="1" applyBorder="1" applyAlignment="1" applyProtection="1">
      <alignment horizontal="left"/>
      <protection/>
    </xf>
    <xf numFmtId="0" fontId="60" fillId="0" borderId="0" xfId="0" applyFont="1" applyFill="1" applyAlignment="1" applyProtection="1">
      <alignment/>
      <protection locked="0"/>
    </xf>
    <xf numFmtId="0" fontId="60" fillId="0" borderId="0" xfId="0" applyFont="1" applyFill="1" applyBorder="1" applyAlignment="1" applyProtection="1">
      <alignment horizontal="left"/>
      <protection locked="0"/>
    </xf>
    <xf numFmtId="0" fontId="60" fillId="0" borderId="65" xfId="0" applyFont="1" applyFill="1" applyBorder="1" applyAlignment="1" applyProtection="1">
      <alignment/>
      <protection locked="0"/>
    </xf>
    <xf numFmtId="0" fontId="59" fillId="0" borderId="42" xfId="0" applyFont="1" applyFill="1" applyBorder="1" applyAlignment="1" applyProtection="1">
      <alignment horizontal="left"/>
      <protection/>
    </xf>
    <xf numFmtId="0" fontId="60" fillId="0" borderId="74" xfId="0" applyFont="1" applyFill="1" applyBorder="1" applyAlignment="1" applyProtection="1">
      <alignment horizontal="left"/>
      <protection/>
    </xf>
    <xf numFmtId="0" fontId="60" fillId="0" borderId="42" xfId="0" applyFont="1" applyFill="1" applyBorder="1" applyAlignment="1" applyProtection="1">
      <alignment horizontal="left"/>
      <protection/>
    </xf>
    <xf numFmtId="0" fontId="60" fillId="0" borderId="31" xfId="0" applyFont="1" applyFill="1" applyBorder="1" applyAlignment="1" applyProtection="1">
      <alignment horizontal="left"/>
      <protection/>
    </xf>
    <xf numFmtId="0" fontId="60" fillId="0" borderId="65" xfId="0" applyFont="1" applyFill="1" applyBorder="1" applyAlignment="1" applyProtection="1">
      <alignment horizontal="left"/>
      <protection/>
    </xf>
    <xf numFmtId="0" fontId="60" fillId="0" borderId="28" xfId="0" applyFont="1" applyFill="1" applyBorder="1" applyAlignment="1" applyProtection="1">
      <alignment horizontal="left"/>
      <protection/>
    </xf>
    <xf numFmtId="0" fontId="60" fillId="0" borderId="49" xfId="0" applyFont="1" applyFill="1" applyBorder="1" applyAlignment="1" applyProtection="1">
      <alignment horizontal="left"/>
      <protection/>
    </xf>
    <xf numFmtId="0" fontId="59" fillId="0" borderId="42" xfId="0" applyFont="1" applyFill="1" applyBorder="1" applyAlignment="1" applyProtection="1" quotePrefix="1">
      <alignment horizontal="left"/>
      <protection/>
    </xf>
    <xf numFmtId="0" fontId="60" fillId="0" borderId="31" xfId="0" applyFont="1" applyFill="1" applyBorder="1" applyAlignment="1" applyProtection="1" quotePrefix="1">
      <alignment horizontal="left"/>
      <protection/>
    </xf>
    <xf numFmtId="0" fontId="60" fillId="0" borderId="34" xfId="0" applyFont="1" applyFill="1" applyBorder="1" applyAlignment="1" applyProtection="1" quotePrefix="1">
      <alignment horizontal="left"/>
      <protection/>
    </xf>
    <xf numFmtId="0" fontId="60" fillId="0" borderId="34" xfId="0" applyFont="1" applyFill="1" applyBorder="1" applyAlignment="1" applyProtection="1">
      <alignment horizontal="left"/>
      <protection/>
    </xf>
    <xf numFmtId="0" fontId="60" fillId="0" borderId="75" xfId="0" applyFont="1" applyFill="1" applyBorder="1" applyAlignment="1" applyProtection="1">
      <alignment horizontal="left"/>
      <protection/>
    </xf>
    <xf numFmtId="0" fontId="59" fillId="0" borderId="28" xfId="0" applyFont="1" applyFill="1" applyBorder="1" applyAlignment="1" applyProtection="1">
      <alignment horizontal="left"/>
      <protection/>
    </xf>
    <xf numFmtId="179" fontId="60" fillId="0" borderId="76" xfId="98" applyFont="1" applyFill="1" applyBorder="1" applyAlignment="1" applyProtection="1">
      <alignment horizontal="left"/>
      <protection/>
    </xf>
    <xf numFmtId="0" fontId="60" fillId="0" borderId="76" xfId="0" applyFont="1" applyFill="1" applyBorder="1" applyAlignment="1" applyProtection="1" quotePrefix="1">
      <alignment horizontal="left"/>
      <protection/>
    </xf>
    <xf numFmtId="0" fontId="63" fillId="0" borderId="34" xfId="0" applyFont="1" applyFill="1" applyBorder="1" applyAlignment="1" applyProtection="1" quotePrefix="1">
      <alignment horizontal="left"/>
      <protection/>
    </xf>
    <xf numFmtId="0" fontId="59" fillId="0" borderId="65" xfId="0" applyFont="1" applyFill="1" applyBorder="1" applyAlignment="1" applyProtection="1">
      <alignment horizontal="left"/>
      <protection/>
    </xf>
    <xf numFmtId="206" fontId="60" fillId="0" borderId="34" xfId="0" applyNumberFormat="1" applyFont="1" applyFill="1" applyBorder="1" applyAlignment="1" applyProtection="1">
      <alignment/>
      <protection/>
    </xf>
    <xf numFmtId="0" fontId="60" fillId="0" borderId="75" xfId="0" applyFont="1" applyFill="1" applyBorder="1" applyAlignment="1" applyProtection="1" quotePrefix="1">
      <alignment horizontal="left"/>
      <protection/>
    </xf>
    <xf numFmtId="0" fontId="60" fillId="0" borderId="74" xfId="0" applyFont="1" applyFill="1" applyBorder="1" applyAlignment="1" applyProtection="1" quotePrefix="1">
      <alignment horizontal="left"/>
      <protection/>
    </xf>
    <xf numFmtId="206" fontId="60" fillId="0" borderId="28" xfId="0" applyNumberFormat="1" applyFont="1" applyFill="1" applyBorder="1" applyAlignment="1" applyProtection="1">
      <alignment/>
      <protection/>
    </xf>
    <xf numFmtId="0" fontId="59" fillId="0" borderId="77" xfId="0" applyFont="1" applyFill="1" applyBorder="1" applyAlignment="1" applyProtection="1">
      <alignment horizontal="center"/>
      <protection/>
    </xf>
    <xf numFmtId="0" fontId="59" fillId="0" borderId="78" xfId="0" applyFont="1" applyFill="1" applyBorder="1" applyAlignment="1" applyProtection="1">
      <alignment horizontal="center"/>
      <protection/>
    </xf>
    <xf numFmtId="0" fontId="59" fillId="0" borderId="32" xfId="0" applyFont="1" applyFill="1" applyBorder="1" applyAlignment="1" applyProtection="1">
      <alignment horizontal="center"/>
      <protection/>
    </xf>
    <xf numFmtId="0" fontId="59" fillId="0" borderId="65" xfId="0" applyFont="1" applyFill="1" applyBorder="1" applyAlignment="1" applyProtection="1">
      <alignment horizontal="center"/>
      <protection/>
    </xf>
    <xf numFmtId="0" fontId="59" fillId="0" borderId="74" xfId="0" applyFont="1" applyFill="1" applyBorder="1" applyAlignment="1" applyProtection="1">
      <alignment horizontal="center"/>
      <protection/>
    </xf>
    <xf numFmtId="3" fontId="55" fillId="0" borderId="70" xfId="0" applyNumberFormat="1" applyFont="1" applyFill="1" applyBorder="1" applyAlignment="1" applyProtection="1">
      <alignment/>
      <protection/>
    </xf>
    <xf numFmtId="0" fontId="55" fillId="0" borderId="72" xfId="0" applyFont="1" applyFill="1" applyBorder="1" applyAlignment="1" applyProtection="1">
      <alignment/>
      <protection/>
    </xf>
    <xf numFmtId="3" fontId="55" fillId="0" borderId="61" xfId="0" applyNumberFormat="1" applyFont="1" applyFill="1" applyBorder="1" applyAlignment="1" applyProtection="1">
      <alignment/>
      <protection/>
    </xf>
    <xf numFmtId="0" fontId="55" fillId="0" borderId="55" xfId="0" applyFont="1" applyFill="1" applyBorder="1" applyAlignment="1" applyProtection="1">
      <alignment/>
      <protection locked="0"/>
    </xf>
    <xf numFmtId="0" fontId="55" fillId="0" borderId="79" xfId="0" applyFont="1" applyFill="1" applyBorder="1" applyAlignment="1" applyProtection="1">
      <alignment/>
      <protection locked="0"/>
    </xf>
    <xf numFmtId="3" fontId="55" fillId="0" borderId="26" xfId="0" applyNumberFormat="1" applyFont="1" applyFill="1" applyBorder="1" applyAlignment="1" applyProtection="1">
      <alignment/>
      <protection/>
    </xf>
    <xf numFmtId="3" fontId="56" fillId="0" borderId="26" xfId="0" applyNumberFormat="1" applyFont="1" applyFill="1" applyBorder="1" applyAlignment="1" applyProtection="1">
      <alignment/>
      <protection/>
    </xf>
    <xf numFmtId="3" fontId="55" fillId="0" borderId="72" xfId="0" applyNumberFormat="1" applyFont="1" applyFill="1" applyBorder="1" applyAlignment="1" applyProtection="1">
      <alignment/>
      <protection/>
    </xf>
    <xf numFmtId="0" fontId="56" fillId="0" borderId="26" xfId="0" applyFont="1" applyFill="1" applyBorder="1" applyAlignment="1" applyProtection="1">
      <alignment/>
      <protection/>
    </xf>
    <xf numFmtId="0" fontId="55" fillId="0" borderId="61" xfId="0" applyFont="1" applyFill="1" applyBorder="1" applyAlignment="1" applyProtection="1">
      <alignment/>
      <protection locked="0"/>
    </xf>
    <xf numFmtId="3" fontId="56" fillId="0" borderId="26" xfId="0" applyNumberFormat="1" applyFont="1" applyFill="1" applyBorder="1" applyAlignment="1" applyProtection="1">
      <alignment/>
      <protection/>
    </xf>
    <xf numFmtId="0" fontId="58" fillId="0" borderId="70" xfId="0" applyFont="1" applyFill="1" applyBorder="1" applyAlignment="1" applyProtection="1">
      <alignment/>
      <protection/>
    </xf>
    <xf numFmtId="0" fontId="56" fillId="0" borderId="72" xfId="0" applyFont="1" applyFill="1" applyBorder="1" applyAlignment="1" applyProtection="1">
      <alignment/>
      <protection/>
    </xf>
    <xf numFmtId="0" fontId="55" fillId="0" borderId="70" xfId="0" applyFont="1" applyFill="1" applyBorder="1" applyAlignment="1" applyProtection="1">
      <alignment/>
      <protection locked="0"/>
    </xf>
    <xf numFmtId="3" fontId="55" fillId="0" borderId="31" xfId="0" applyNumberFormat="1" applyFont="1" applyFill="1" applyBorder="1" applyAlignment="1" applyProtection="1">
      <alignment/>
      <protection/>
    </xf>
    <xf numFmtId="0" fontId="55" fillId="0" borderId="49" xfId="0" applyFont="1" applyFill="1" applyBorder="1" applyAlignment="1" applyProtection="1">
      <alignment/>
      <protection/>
    </xf>
    <xf numFmtId="3" fontId="55" fillId="0" borderId="34" xfId="0" applyNumberFormat="1" applyFont="1" applyFill="1" applyBorder="1" applyAlignment="1" applyProtection="1">
      <alignment/>
      <protection/>
    </xf>
    <xf numFmtId="0" fontId="55" fillId="0" borderId="49" xfId="0" applyFont="1" applyFill="1" applyBorder="1" applyAlignment="1" applyProtection="1">
      <alignment/>
      <protection locked="0"/>
    </xf>
    <xf numFmtId="0" fontId="55" fillId="0" borderId="28" xfId="0" applyFont="1" applyFill="1" applyBorder="1" applyAlignment="1" applyProtection="1">
      <alignment/>
      <protection locked="0"/>
    </xf>
    <xf numFmtId="3" fontId="55" fillId="0" borderId="28" xfId="0" applyNumberFormat="1" applyFont="1" applyFill="1" applyBorder="1" applyAlignment="1" applyProtection="1">
      <alignment/>
      <protection/>
    </xf>
    <xf numFmtId="3" fontId="56" fillId="0" borderId="28" xfId="0" applyNumberFormat="1" applyFont="1" applyFill="1" applyBorder="1" applyAlignment="1" applyProtection="1">
      <alignment/>
      <protection/>
    </xf>
    <xf numFmtId="3" fontId="55" fillId="0" borderId="49" xfId="0" applyNumberFormat="1" applyFont="1" applyFill="1" applyBorder="1" applyAlignment="1" applyProtection="1">
      <alignment/>
      <protection/>
    </xf>
    <xf numFmtId="0" fontId="56" fillId="0" borderId="28" xfId="0" applyFont="1" applyFill="1" applyBorder="1" applyAlignment="1" applyProtection="1">
      <alignment/>
      <protection/>
    </xf>
    <xf numFmtId="0" fontId="55" fillId="0" borderId="34" xfId="0" applyFont="1" applyFill="1" applyBorder="1" applyAlignment="1" applyProtection="1">
      <alignment/>
      <protection locked="0"/>
    </xf>
    <xf numFmtId="3" fontId="56" fillId="0" borderId="28" xfId="0" applyNumberFormat="1" applyFont="1" applyFill="1" applyBorder="1" applyAlignment="1" applyProtection="1">
      <alignment/>
      <protection/>
    </xf>
    <xf numFmtId="0" fontId="58" fillId="0" borderId="31" xfId="0" applyFont="1" applyFill="1" applyBorder="1" applyAlignment="1" applyProtection="1">
      <alignment/>
      <protection/>
    </xf>
    <xf numFmtId="0" fontId="56" fillId="0" borderId="49" xfId="0" applyFont="1" applyFill="1" applyBorder="1" applyAlignment="1" applyProtection="1">
      <alignment/>
      <protection/>
    </xf>
    <xf numFmtId="0" fontId="55" fillId="0" borderId="31" xfId="0" applyFont="1" applyFill="1" applyBorder="1" applyAlignment="1" applyProtection="1">
      <alignment/>
      <protection locked="0"/>
    </xf>
    <xf numFmtId="0" fontId="27" fillId="0" borderId="10" xfId="72" applyFont="1" applyFill="1" applyBorder="1" applyAlignment="1">
      <alignment horizontal="right" wrapText="1"/>
      <protection/>
    </xf>
    <xf numFmtId="3" fontId="38" fillId="0" borderId="10" xfId="0" applyNumberFormat="1" applyFont="1" applyFill="1" applyBorder="1" applyAlignment="1">
      <alignment horizontal="right" vertical="top" wrapText="1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6" fillId="0" borderId="45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66" fillId="0" borderId="0" xfId="0" applyFont="1" applyBorder="1" applyAlignment="1">
      <alignment/>
    </xf>
    <xf numFmtId="0" fontId="65" fillId="0" borderId="0" xfId="0" applyFont="1" applyAlignment="1">
      <alignment horizontal="left"/>
    </xf>
    <xf numFmtId="0" fontId="67" fillId="0" borderId="0" xfId="0" applyFont="1" applyAlignment="1">
      <alignment/>
    </xf>
    <xf numFmtId="0" fontId="67" fillId="0" borderId="0" xfId="0" applyFont="1" applyFill="1" applyBorder="1" applyAlignment="1">
      <alignment vertical="top"/>
    </xf>
    <xf numFmtId="0" fontId="67" fillId="0" borderId="0" xfId="0" applyFont="1" applyAlignment="1">
      <alignment horizontal="left" vertical="top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12" xfId="0" applyFont="1" applyBorder="1" applyAlignment="1">
      <alignment horizontal="center"/>
    </xf>
    <xf numFmtId="190" fontId="70" fillId="0" borderId="12" xfId="0" applyNumberFormat="1" applyFont="1" applyBorder="1" applyAlignment="1">
      <alignment horizontal="center" wrapText="1"/>
    </xf>
    <xf numFmtId="0" fontId="70" fillId="0" borderId="14" xfId="0" applyFont="1" applyBorder="1" applyAlignment="1">
      <alignment horizont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wrapText="1"/>
    </xf>
    <xf numFmtId="0" fontId="70" fillId="0" borderId="13" xfId="0" applyFont="1" applyBorder="1" applyAlignment="1">
      <alignment horizontal="center"/>
    </xf>
    <xf numFmtId="0" fontId="70" fillId="0" borderId="13" xfId="0" applyFont="1" applyBorder="1" applyAlignment="1">
      <alignment horizontal="center" vertical="center" wrapText="1"/>
    </xf>
    <xf numFmtId="190" fontId="70" fillId="0" borderId="13" xfId="0" applyNumberFormat="1" applyFont="1" applyBorder="1" applyAlignment="1">
      <alignment horizontal="center" wrapText="1"/>
    </xf>
    <xf numFmtId="0" fontId="70" fillId="0" borderId="16" xfId="0" applyFont="1" applyBorder="1" applyAlignment="1">
      <alignment horizontal="center"/>
    </xf>
    <xf numFmtId="3" fontId="70" fillId="0" borderId="13" xfId="0" applyNumberFormat="1" applyFont="1" applyBorder="1" applyAlignment="1">
      <alignment horizontal="center"/>
    </xf>
    <xf numFmtId="0" fontId="70" fillId="0" borderId="11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/>
    </xf>
    <xf numFmtId="0" fontId="67" fillId="0" borderId="12" xfId="0" applyFont="1" applyBorder="1" applyAlignment="1">
      <alignment horizontal="right"/>
    </xf>
    <xf numFmtId="191" fontId="67" fillId="0" borderId="13" xfId="0" applyNumberFormat="1" applyFont="1" applyFill="1" applyBorder="1" applyAlignment="1">
      <alignment/>
    </xf>
    <xf numFmtId="3" fontId="67" fillId="0" borderId="13" xfId="0" applyNumberFormat="1" applyFont="1" applyFill="1" applyBorder="1" applyAlignment="1">
      <alignment/>
    </xf>
    <xf numFmtId="0" fontId="67" fillId="0" borderId="13" xfId="0" applyFont="1" applyBorder="1" applyAlignment="1">
      <alignment horizontal="right"/>
    </xf>
    <xf numFmtId="0" fontId="67" fillId="0" borderId="13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206" fontId="70" fillId="0" borderId="10" xfId="0" applyNumberFormat="1" applyFont="1" applyBorder="1" applyAlignment="1">
      <alignment horizontal="center"/>
    </xf>
    <xf numFmtId="1" fontId="70" fillId="0" borderId="10" xfId="0" applyNumberFormat="1" applyFont="1" applyBorder="1" applyAlignment="1">
      <alignment horizontal="center"/>
    </xf>
    <xf numFmtId="1" fontId="66" fillId="0" borderId="0" xfId="0" applyNumberFormat="1" applyFont="1" applyBorder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right"/>
    </xf>
    <xf numFmtId="0" fontId="70" fillId="0" borderId="0" xfId="0" applyFont="1" applyAlignment="1">
      <alignment/>
    </xf>
    <xf numFmtId="0" fontId="70" fillId="0" borderId="0" xfId="0" applyFont="1" applyAlignment="1">
      <alignment horizontal="right"/>
    </xf>
    <xf numFmtId="0" fontId="69" fillId="0" borderId="0" xfId="0" applyFont="1" applyAlignment="1">
      <alignment/>
    </xf>
    <xf numFmtId="0" fontId="65" fillId="0" borderId="0" xfId="0" applyFont="1" applyFill="1" applyBorder="1" applyAlignment="1">
      <alignment vertical="top" wrapText="1"/>
    </xf>
    <xf numFmtId="0" fontId="65" fillId="0" borderId="0" xfId="0" applyFont="1" applyAlignment="1">
      <alignment horizontal="left" vertical="top"/>
    </xf>
    <xf numFmtId="0" fontId="6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7" fillId="0" borderId="11" xfId="0" applyFont="1" applyBorder="1" applyAlignment="1">
      <alignment horizontal="right"/>
    </xf>
    <xf numFmtId="0" fontId="67" fillId="0" borderId="0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left" vertical="center" wrapText="1"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70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0" fillId="0" borderId="0" xfId="0" applyFont="1" applyAlignment="1">
      <alignment/>
    </xf>
    <xf numFmtId="0" fontId="67" fillId="0" borderId="0" xfId="0" applyFont="1" applyAlignment="1" applyProtection="1">
      <alignment wrapText="1"/>
      <protection locked="0"/>
    </xf>
    <xf numFmtId="0" fontId="70" fillId="0" borderId="45" xfId="74" applyFont="1" applyFill="1" applyBorder="1" applyAlignment="1" applyProtection="1">
      <alignment horizontal="center" vertical="center" wrapText="1"/>
      <protection locked="0"/>
    </xf>
    <xf numFmtId="0" fontId="70" fillId="0" borderId="10" xfId="74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70" fillId="0" borderId="10" xfId="74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67" fillId="0" borderId="0" xfId="0" applyFont="1" applyAlignment="1">
      <alignment horizontal="left"/>
    </xf>
    <xf numFmtId="0" fontId="67" fillId="0" borderId="0" xfId="0" applyFont="1" applyFill="1" applyBorder="1" applyAlignment="1">
      <alignment horizontal="center" vertical="top"/>
    </xf>
    <xf numFmtId="0" fontId="50" fillId="0" borderId="0" xfId="0" applyFont="1" applyBorder="1" applyAlignment="1">
      <alignment wrapText="1"/>
    </xf>
    <xf numFmtId="0" fontId="21" fillId="0" borderId="28" xfId="105" applyFont="1" applyFill="1" applyBorder="1" applyAlignment="1" applyProtection="1">
      <alignment horizontal="center" vertical="center" wrapText="1"/>
      <protection/>
    </xf>
    <xf numFmtId="3" fontId="23" fillId="0" borderId="58" xfId="69" applyNumberFormat="1" applyFont="1" applyFill="1" applyBorder="1" applyAlignment="1" applyProtection="1">
      <alignment horizontal="right" vertical="center"/>
      <protection/>
    </xf>
    <xf numFmtId="3" fontId="23" fillId="0" borderId="37" xfId="69" applyNumberFormat="1" applyFont="1" applyBorder="1" applyAlignment="1" applyProtection="1">
      <alignment horizontal="right" vertical="center"/>
      <protection locked="0"/>
    </xf>
    <xf numFmtId="0" fontId="23" fillId="0" borderId="10" xfId="72" applyFont="1" applyFill="1" applyBorder="1">
      <alignment/>
      <protection/>
    </xf>
    <xf numFmtId="3" fontId="51" fillId="0" borderId="10" xfId="69" applyNumberFormat="1" applyFont="1" applyBorder="1" applyAlignment="1" applyProtection="1">
      <alignment horizontal="right" vertical="center"/>
      <protection/>
    </xf>
    <xf numFmtId="0" fontId="41" fillId="0" borderId="0" xfId="0" applyFont="1" applyBorder="1" applyAlignment="1">
      <alignment/>
    </xf>
    <xf numFmtId="0" fontId="72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3" fontId="23" fillId="24" borderId="11" xfId="0" applyNumberFormat="1" applyFont="1" applyFill="1" applyBorder="1" applyAlignment="1">
      <alignment horizontal="right" vertical="top" wrapText="1"/>
    </xf>
    <xf numFmtId="3" fontId="21" fillId="24" borderId="11" xfId="0" applyNumberFormat="1" applyFont="1" applyFill="1" applyBorder="1" applyAlignment="1">
      <alignment horizontal="right" vertical="top" wrapText="1"/>
    </xf>
    <xf numFmtId="0" fontId="21" fillId="0" borderId="80" xfId="0" applyFont="1" applyBorder="1" applyAlignment="1">
      <alignment horizontal="justify" vertical="top" wrapText="1"/>
    </xf>
    <xf numFmtId="0" fontId="21" fillId="0" borderId="81" xfId="0" applyFont="1" applyBorder="1" applyAlignment="1">
      <alignment horizontal="justify" vertical="top" wrapText="1"/>
    </xf>
    <xf numFmtId="0" fontId="23" fillId="0" borderId="81" xfId="0" applyFont="1" applyBorder="1" applyAlignment="1">
      <alignment vertical="top" wrapText="1"/>
    </xf>
    <xf numFmtId="0" fontId="23" fillId="0" borderId="81" xfId="0" applyFont="1" applyBorder="1" applyAlignment="1">
      <alignment wrapText="1"/>
    </xf>
    <xf numFmtId="0" fontId="23" fillId="0" borderId="81" xfId="0" applyFont="1" applyBorder="1" applyAlignment="1">
      <alignment horizontal="justify" vertical="top" wrapText="1"/>
    </xf>
    <xf numFmtId="0" fontId="23" fillId="0" borderId="82" xfId="0" applyFont="1" applyBorder="1" applyAlignment="1">
      <alignment wrapText="1"/>
    </xf>
    <xf numFmtId="0" fontId="23" fillId="0" borderId="80" xfId="0" applyFont="1" applyBorder="1" applyAlignment="1">
      <alignment wrapText="1"/>
    </xf>
    <xf numFmtId="0" fontId="21" fillId="0" borderId="26" xfId="0" applyFont="1" applyBorder="1" applyAlignment="1">
      <alignment horizontal="center" vertical="center" wrapText="1"/>
    </xf>
    <xf numFmtId="0" fontId="73" fillId="0" borderId="26" xfId="0" applyFont="1" applyFill="1" applyBorder="1" applyAlignment="1" applyProtection="1">
      <alignment horizontal="left" wrapText="1" indent="2"/>
      <protection/>
    </xf>
    <xf numFmtId="0" fontId="21" fillId="0" borderId="25" xfId="0" applyFont="1" applyFill="1" applyBorder="1" applyAlignment="1">
      <alignment/>
    </xf>
    <xf numFmtId="0" fontId="21" fillId="0" borderId="43" xfId="0" applyFont="1" applyFill="1" applyBorder="1" applyAlignment="1">
      <alignment/>
    </xf>
    <xf numFmtId="0" fontId="23" fillId="0" borderId="83" xfId="0" applyFont="1" applyBorder="1" applyAlignment="1">
      <alignment horizontal="justify" vertical="top" wrapText="1"/>
    </xf>
    <xf numFmtId="0" fontId="21" fillId="0" borderId="83" xfId="0" applyFont="1" applyBorder="1" applyAlignment="1">
      <alignment horizontal="right" vertical="top" wrapText="1"/>
    </xf>
    <xf numFmtId="0" fontId="21" fillId="0" borderId="27" xfId="0" applyFont="1" applyBorder="1" applyAlignment="1">
      <alignment horizontal="right" vertical="top" wrapText="1"/>
    </xf>
    <xf numFmtId="0" fontId="23" fillId="0" borderId="84" xfId="0" applyFont="1" applyBorder="1" applyAlignment="1">
      <alignment horizontal="justify" vertical="top" wrapText="1"/>
    </xf>
    <xf numFmtId="0" fontId="23" fillId="0" borderId="84" xfId="0" applyFont="1" applyBorder="1" applyAlignment="1">
      <alignment horizontal="right" vertical="top" wrapText="1"/>
    </xf>
    <xf numFmtId="0" fontId="21" fillId="0" borderId="84" xfId="0" applyFont="1" applyBorder="1" applyAlignment="1">
      <alignment horizontal="right" vertical="top" wrapText="1"/>
    </xf>
    <xf numFmtId="0" fontId="23" fillId="0" borderId="84" xfId="0" applyFont="1" applyBorder="1" applyAlignment="1">
      <alignment horizontal="center" wrapText="1"/>
    </xf>
    <xf numFmtId="0" fontId="23" fillId="0" borderId="84" xfId="0" applyFont="1" applyBorder="1" applyAlignment="1">
      <alignment horizontal="center" vertical="top" wrapText="1"/>
    </xf>
    <xf numFmtId="0" fontId="23" fillId="0" borderId="85" xfId="0" applyFont="1" applyBorder="1" applyAlignment="1">
      <alignment horizontal="center" wrapText="1"/>
    </xf>
    <xf numFmtId="0" fontId="21" fillId="0" borderId="85" xfId="0" applyFont="1" applyBorder="1" applyAlignment="1">
      <alignment horizontal="right" vertical="top" wrapText="1"/>
    </xf>
    <xf numFmtId="0" fontId="23" fillId="0" borderId="85" xfId="0" applyFont="1" applyBorder="1" applyAlignment="1">
      <alignment horizontal="right" vertical="top" wrapText="1"/>
    </xf>
    <xf numFmtId="0" fontId="23" fillId="0" borderId="83" xfId="0" applyFont="1" applyBorder="1" applyAlignment="1">
      <alignment horizontal="center" wrapText="1"/>
    </xf>
    <xf numFmtId="0" fontId="23" fillId="0" borderId="83" xfId="0" applyFont="1" applyBorder="1" applyAlignment="1">
      <alignment horizontal="right" vertical="top" wrapText="1"/>
    </xf>
    <xf numFmtId="0" fontId="23" fillId="0" borderId="27" xfId="0" applyFont="1" applyBorder="1" applyAlignment="1">
      <alignment horizontal="right" vertical="top" wrapText="1"/>
    </xf>
    <xf numFmtId="0" fontId="21" fillId="0" borderId="28" xfId="0" applyFont="1" applyBorder="1" applyAlignment="1">
      <alignment vertical="center"/>
    </xf>
    <xf numFmtId="0" fontId="21" fillId="0" borderId="27" xfId="0" applyFont="1" applyBorder="1" applyAlignment="1">
      <alignment/>
    </xf>
    <xf numFmtId="0" fontId="36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0" fontId="23" fillId="0" borderId="48" xfId="72" applyFont="1" applyFill="1" applyBorder="1" applyAlignment="1">
      <alignment vertical="center" wrapText="1"/>
      <protection/>
    </xf>
    <xf numFmtId="3" fontId="23" fillId="0" borderId="35" xfId="69" applyNumberFormat="1" applyFont="1" applyFill="1" applyBorder="1" applyAlignment="1" applyProtection="1">
      <alignment vertical="center"/>
      <protection/>
    </xf>
    <xf numFmtId="3" fontId="51" fillId="25" borderId="68" xfId="69" applyNumberFormat="1" applyFont="1" applyFill="1" applyBorder="1" applyAlignment="1" applyProtection="1">
      <alignment vertical="center"/>
      <protection/>
    </xf>
    <xf numFmtId="0" fontId="23" fillId="0" borderId="36" xfId="72" applyFont="1" applyFill="1" applyBorder="1" applyAlignment="1">
      <alignment vertical="center" wrapText="1"/>
      <protection/>
    </xf>
    <xf numFmtId="3" fontId="23" fillId="25" borderId="68" xfId="69" applyNumberFormat="1" applyFont="1" applyFill="1" applyBorder="1" applyAlignment="1" applyProtection="1">
      <alignment horizontal="right" vertical="center"/>
      <protection locked="0"/>
    </xf>
    <xf numFmtId="0" fontId="32" fillId="0" borderId="10" xfId="0" applyFont="1" applyBorder="1" applyAlignment="1">
      <alignment horizontal="center"/>
    </xf>
    <xf numFmtId="3" fontId="67" fillId="0" borderId="10" xfId="0" applyNumberFormat="1" applyFont="1" applyFill="1" applyBorder="1" applyAlignment="1">
      <alignment/>
    </xf>
    <xf numFmtId="0" fontId="74" fillId="0" borderId="10" xfId="0" applyFont="1" applyBorder="1" applyAlignment="1">
      <alignment horizontal="right"/>
    </xf>
    <xf numFmtId="0" fontId="25" fillId="24" borderId="10" xfId="73" applyFont="1" applyFill="1" applyBorder="1" applyAlignment="1">
      <alignment horizontal="right" vertical="top" wrapText="1"/>
      <protection/>
    </xf>
    <xf numFmtId="0" fontId="25" fillId="24" borderId="10" xfId="73" applyFont="1" applyFill="1" applyBorder="1" applyAlignment="1">
      <alignment wrapText="1"/>
      <protection/>
    </xf>
    <xf numFmtId="0" fontId="25" fillId="24" borderId="10" xfId="73" applyFont="1" applyFill="1" applyBorder="1" applyAlignment="1">
      <alignment vertical="top" wrapText="1"/>
      <protection/>
    </xf>
    <xf numFmtId="0" fontId="25" fillId="24" borderId="10" xfId="0" applyFont="1" applyFill="1" applyBorder="1" applyAlignment="1">
      <alignment vertical="top" wrapText="1"/>
    </xf>
    <xf numFmtId="3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3" fontId="39" fillId="24" borderId="10" xfId="0" applyNumberFormat="1" applyFont="1" applyFill="1" applyBorder="1" applyAlignment="1">
      <alignment/>
    </xf>
    <xf numFmtId="0" fontId="39" fillId="24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0" fontId="52" fillId="24" borderId="10" xfId="73" applyFont="1" applyFill="1" applyBorder="1" applyAlignment="1">
      <alignment horizontal="right" vertical="top" wrapText="1"/>
      <protection/>
    </xf>
    <xf numFmtId="0" fontId="37" fillId="24" borderId="10" xfId="73" applyFont="1" applyFill="1" applyBorder="1" applyAlignment="1">
      <alignment horizontal="right" vertical="top" wrapText="1"/>
      <protection/>
    </xf>
    <xf numFmtId="0" fontId="25" fillId="0" borderId="0" xfId="0" applyFont="1" applyFill="1" applyAlignment="1">
      <alignment horizontal="left" vertical="center" wrapText="1"/>
    </xf>
    <xf numFmtId="0" fontId="30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Alignment="1">
      <alignment horizont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distributed" wrapText="1"/>
    </xf>
    <xf numFmtId="0" fontId="24" fillId="0" borderId="13" xfId="0" applyFont="1" applyBorder="1" applyAlignment="1">
      <alignment horizontal="center" vertical="distributed" wrapText="1"/>
    </xf>
    <xf numFmtId="0" fontId="24" fillId="0" borderId="11" xfId="0" applyFont="1" applyBorder="1" applyAlignment="1">
      <alignment horizontal="center" vertical="distributed" wrapText="1"/>
    </xf>
    <xf numFmtId="0" fontId="21" fillId="0" borderId="14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45" xfId="0" applyFont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0" fontId="21" fillId="0" borderId="20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0" fontId="25" fillId="0" borderId="0" xfId="0" applyFont="1" applyFill="1" applyAlignment="1">
      <alignment horizontal="left" vertical="center" wrapText="1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105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70" fillId="0" borderId="0" xfId="0" applyFont="1" applyAlignment="1">
      <alignment horizontal="center"/>
    </xf>
    <xf numFmtId="0" fontId="67" fillId="0" borderId="0" xfId="0" applyFont="1" applyAlignment="1" applyProtection="1">
      <alignment horizontal="left" wrapText="1"/>
      <protection locked="0"/>
    </xf>
    <xf numFmtId="0" fontId="66" fillId="0" borderId="12" xfId="0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70" fillId="0" borderId="12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0" borderId="20" xfId="74" applyFont="1" applyFill="1" applyBorder="1" applyAlignment="1" applyProtection="1">
      <alignment horizontal="left" vertical="center" wrapText="1"/>
      <protection locked="0"/>
    </xf>
    <xf numFmtId="0" fontId="70" fillId="0" borderId="33" xfId="74" applyFont="1" applyFill="1" applyBorder="1" applyAlignment="1" applyProtection="1">
      <alignment horizontal="left" vertical="center" wrapText="1"/>
      <protection locked="0"/>
    </xf>
    <xf numFmtId="0" fontId="70" fillId="0" borderId="45" xfId="74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24" fillId="0" borderId="0" xfId="0" applyFont="1" applyAlignment="1">
      <alignment horizontal="center" wrapText="1"/>
    </xf>
    <xf numFmtId="0" fontId="24" fillId="0" borderId="36" xfId="0" applyFont="1" applyBorder="1" applyAlignment="1">
      <alignment horizontal="center"/>
    </xf>
    <xf numFmtId="0" fontId="23" fillId="0" borderId="0" xfId="0" applyFont="1" applyAlignment="1">
      <alignment/>
    </xf>
    <xf numFmtId="213" fontId="49" fillId="0" borderId="32" xfId="72" applyNumberFormat="1" applyFont="1" applyFill="1" applyBorder="1" applyAlignment="1">
      <alignment vertical="center" wrapText="1"/>
      <protection/>
    </xf>
    <xf numFmtId="0" fontId="23" fillId="0" borderId="0" xfId="0" applyFont="1" applyBorder="1" applyAlignment="1">
      <alignment vertical="center" wrapText="1"/>
    </xf>
    <xf numFmtId="0" fontId="23" fillId="0" borderId="60" xfId="0" applyFont="1" applyBorder="1" applyAlignment="1">
      <alignment vertical="center" wrapText="1"/>
    </xf>
    <xf numFmtId="213" fontId="49" fillId="0" borderId="0" xfId="72" applyNumberFormat="1" applyFont="1" applyFill="1" applyBorder="1" applyAlignment="1">
      <alignment vertical="center" wrapText="1"/>
      <protection/>
    </xf>
    <xf numFmtId="213" fontId="49" fillId="0" borderId="30" xfId="72" applyNumberFormat="1" applyFont="1" applyFill="1" applyBorder="1" applyAlignment="1">
      <alignment vertical="center" wrapText="1"/>
      <protection/>
    </xf>
    <xf numFmtId="0" fontId="23" fillId="0" borderId="86" xfId="0" applyFont="1" applyBorder="1" applyAlignment="1">
      <alignment vertical="center" wrapText="1"/>
    </xf>
    <xf numFmtId="0" fontId="23" fillId="0" borderId="87" xfId="0" applyFont="1" applyBorder="1" applyAlignment="1">
      <alignment vertical="center" wrapText="1"/>
    </xf>
    <xf numFmtId="0" fontId="49" fillId="0" borderId="33" xfId="72" applyFont="1" applyFill="1" applyBorder="1" applyAlignment="1">
      <alignment horizontal="left" vertical="center" wrapText="1"/>
      <protection/>
    </xf>
    <xf numFmtId="0" fontId="21" fillId="0" borderId="88" xfId="0" applyFont="1" applyBorder="1" applyAlignment="1">
      <alignment horizontal="left" wrapText="1"/>
    </xf>
    <xf numFmtId="0" fontId="23" fillId="0" borderId="62" xfId="0" applyFont="1" applyBorder="1" applyAlignment="1">
      <alignment horizontal="left" wrapText="1"/>
    </xf>
    <xf numFmtId="0" fontId="21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49" fillId="0" borderId="36" xfId="72" applyFont="1" applyFill="1" applyBorder="1" applyAlignment="1">
      <alignment horizontal="left" wrapText="1"/>
      <protection/>
    </xf>
    <xf numFmtId="0" fontId="49" fillId="0" borderId="0" xfId="72" applyFont="1" applyFill="1" applyBorder="1" applyAlignment="1" quotePrefix="1">
      <alignment horizontal="left" vertical="center"/>
      <protection/>
    </xf>
    <xf numFmtId="0" fontId="49" fillId="0" borderId="0" xfId="72" applyFont="1" applyFill="1" applyBorder="1" applyAlignment="1" quotePrefix="1">
      <alignment horizontal="left" vertical="center" wrapText="1"/>
      <protection/>
    </xf>
    <xf numFmtId="213" fontId="21" fillId="0" borderId="21" xfId="72" applyNumberFormat="1" applyFont="1" applyFill="1" applyBorder="1" applyAlignment="1" quotePrefix="1">
      <alignment horizontal="center" vertical="center" wrapText="1"/>
      <protection/>
    </xf>
    <xf numFmtId="213" fontId="21" fillId="0" borderId="89" xfId="72" applyNumberFormat="1" applyFont="1" applyFill="1" applyBorder="1" applyAlignment="1" quotePrefix="1">
      <alignment horizontal="center" vertical="center" wrapText="1"/>
      <protection/>
    </xf>
    <xf numFmtId="213" fontId="25" fillId="0" borderId="22" xfId="72" applyNumberFormat="1" applyFont="1" applyFill="1" applyBorder="1" applyAlignment="1" quotePrefix="1">
      <alignment horizontal="center" vertical="center" wrapText="1"/>
      <protection/>
    </xf>
    <xf numFmtId="213" fontId="25" fillId="0" borderId="29" xfId="72" applyNumberFormat="1" applyFont="1" applyFill="1" applyBorder="1" applyAlignment="1" quotePrefix="1">
      <alignment horizontal="center" vertical="center" wrapText="1"/>
      <protection/>
    </xf>
    <xf numFmtId="0" fontId="50" fillId="0" borderId="0" xfId="105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 wrapText="1"/>
    </xf>
    <xf numFmtId="0" fontId="49" fillId="0" borderId="33" xfId="72" applyFont="1" applyFill="1" applyBorder="1" applyAlignment="1" quotePrefix="1">
      <alignment horizontal="left" vertical="center"/>
      <protection/>
    </xf>
    <xf numFmtId="0" fontId="49" fillId="0" borderId="57" xfId="72" applyFont="1" applyFill="1" applyBorder="1" applyAlignment="1">
      <alignment horizontal="left" vertical="center"/>
      <protection/>
    </xf>
    <xf numFmtId="0" fontId="49" fillId="0" borderId="50" xfId="72" applyFont="1" applyFill="1" applyBorder="1" applyAlignment="1">
      <alignment horizontal="left" vertical="center"/>
      <protection/>
    </xf>
    <xf numFmtId="0" fontId="49" fillId="0" borderId="48" xfId="72" applyFont="1" applyFill="1" applyBorder="1" applyAlignment="1">
      <alignment vertical="center" wrapText="1"/>
      <protection/>
    </xf>
    <xf numFmtId="0" fontId="51" fillId="0" borderId="48" xfId="69" applyFont="1" applyBorder="1" applyAlignment="1">
      <alignment vertical="center" wrapText="1"/>
      <protection/>
    </xf>
    <xf numFmtId="0" fontId="21" fillId="0" borderId="41" xfId="105" applyFont="1" applyBorder="1" applyAlignment="1" applyProtection="1">
      <alignment horizontal="center" vertical="center" wrapText="1"/>
      <protection/>
    </xf>
    <xf numFmtId="0" fontId="23" fillId="0" borderId="65" xfId="0" applyFont="1" applyBorder="1" applyAlignment="1">
      <alignment horizontal="center" vertical="center" wrapText="1"/>
    </xf>
    <xf numFmtId="0" fontId="21" fillId="0" borderId="41" xfId="105" applyFont="1" applyFill="1" applyBorder="1" applyAlignment="1" applyProtection="1">
      <alignment horizontal="center" vertical="center" wrapText="1"/>
      <protection/>
    </xf>
    <xf numFmtId="0" fontId="23" fillId="0" borderId="65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1" fillId="25" borderId="41" xfId="105" applyFont="1" applyFill="1" applyBorder="1" applyAlignment="1" applyProtection="1">
      <alignment horizontal="center" vertical="center" wrapText="1"/>
      <protection/>
    </xf>
    <xf numFmtId="0" fontId="23" fillId="25" borderId="65" xfId="0" applyFont="1" applyFill="1" applyBorder="1" applyAlignment="1">
      <alignment horizontal="center" vertical="center" wrapText="1"/>
    </xf>
    <xf numFmtId="0" fontId="23" fillId="25" borderId="42" xfId="0" applyFont="1" applyFill="1" applyBorder="1" applyAlignment="1">
      <alignment horizontal="center" vertical="center" wrapText="1"/>
    </xf>
    <xf numFmtId="0" fontId="49" fillId="0" borderId="36" xfId="72" applyFont="1" applyFill="1" applyBorder="1" applyAlignment="1" quotePrefix="1">
      <alignment horizontal="left" vertical="center"/>
      <protection/>
    </xf>
    <xf numFmtId="0" fontId="49" fillId="0" borderId="33" xfId="72" applyFont="1" applyFill="1" applyBorder="1" applyAlignment="1" quotePrefix="1">
      <alignment horizontal="left" wrapText="1"/>
      <protection/>
    </xf>
    <xf numFmtId="0" fontId="49" fillId="0" borderId="35" xfId="72" applyFont="1" applyFill="1" applyBorder="1" applyAlignment="1" quotePrefix="1">
      <alignment horizontal="left" wrapText="1"/>
      <protection/>
    </xf>
    <xf numFmtId="0" fontId="49" fillId="0" borderId="48" xfId="72" applyFont="1" applyFill="1" applyBorder="1" applyAlignment="1" quotePrefix="1">
      <alignment horizontal="left" vertical="center"/>
      <protection/>
    </xf>
    <xf numFmtId="0" fontId="23" fillId="0" borderId="30" xfId="69" applyFont="1" applyBorder="1" applyAlignment="1">
      <alignment horizontal="center" vertical="center" wrapText="1"/>
      <protection/>
    </xf>
    <xf numFmtId="0" fontId="23" fillId="0" borderId="32" xfId="0" applyFont="1" applyBorder="1" applyAlignment="1">
      <alignment horizontal="center" vertical="center" wrapText="1"/>
    </xf>
    <xf numFmtId="0" fontId="23" fillId="0" borderId="41" xfId="69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right" wrapText="1"/>
    </xf>
    <xf numFmtId="0" fontId="21" fillId="0" borderId="0" xfId="105" applyFont="1" applyAlignment="1">
      <alignment horizontal="center" vertical="center" wrapText="1"/>
      <protection/>
    </xf>
    <xf numFmtId="0" fontId="49" fillId="0" borderId="57" xfId="72" applyFont="1" applyFill="1" applyBorder="1" applyAlignment="1" quotePrefix="1">
      <alignment horizontal="left" vertical="center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70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69" fillId="0" borderId="0" xfId="0" applyFont="1" applyAlignment="1">
      <alignment horizontal="center"/>
    </xf>
    <xf numFmtId="0" fontId="25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4" xfId="70"/>
    <cellStyle name="Normal__Pr_9_2014.xls_" xfId="71"/>
    <cellStyle name="Normal_EBK_PROJECT_2001-last" xfId="72"/>
    <cellStyle name="Normal_Sheet1" xfId="73"/>
    <cellStyle name="Normal_Sheet2" xfId="74"/>
    <cellStyle name="Normal_Към ФО-1 от 2013 г. Приложение № 2 Бюджет-агрег.показатели" xfId="75"/>
    <cellStyle name="Note" xfId="76"/>
    <cellStyle name="Outpu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Бележка" xfId="87"/>
    <cellStyle name="Currency" xfId="88"/>
    <cellStyle name="Currency [0]" xfId="89"/>
    <cellStyle name="Вход" xfId="90"/>
    <cellStyle name="Добър" xfId="91"/>
    <cellStyle name="Заглавие" xfId="92"/>
    <cellStyle name="Заглавие 1" xfId="93"/>
    <cellStyle name="Заглавие 2" xfId="94"/>
    <cellStyle name="Заглавие 3" xfId="95"/>
    <cellStyle name="Заглавие 4" xfId="96"/>
    <cellStyle name="Заглавие_Spravki Emy 2015" xfId="97"/>
    <cellStyle name="Comma" xfId="98"/>
    <cellStyle name="Comma [0]" xfId="99"/>
    <cellStyle name="Изход" xfId="100"/>
    <cellStyle name="Изчисление" xfId="101"/>
    <cellStyle name="Контролна клетка" xfId="102"/>
    <cellStyle name="Лош" xfId="103"/>
    <cellStyle name="Неутрален" xfId="104"/>
    <cellStyle name="Нормален_Лист1" xfId="105"/>
    <cellStyle name="Обяснителен текст" xfId="106"/>
    <cellStyle name="Предупредителен текст" xfId="107"/>
    <cellStyle name="Followed Hyperlink" xfId="108"/>
    <cellStyle name="Percent" xfId="109"/>
    <cellStyle name="Свързана клетка" xfId="110"/>
    <cellStyle name="Сума" xfId="111"/>
    <cellStyle name="Hyperlink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press%2012\&#1041;&#1070;&#1044;&#1046;&#1045;&#1058;%202017\Budjet2017-blan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ържавни дейности"/>
      <sheetName val="Местни дейности "/>
      <sheetName val="Дофинансиране"/>
      <sheetName val="Общо за общината"/>
      <sheetName val="Баланс"/>
      <sheetName val="Бюджет-агрег.показатели"/>
      <sheetName val="Справка за СЕС"/>
      <sheetName val="Начална страница"/>
    </sheetNames>
    <sheetDataSet>
      <sheetData sheetId="3">
        <row r="16">
          <cell r="D16">
            <v>145800</v>
          </cell>
          <cell r="E16">
            <v>36450</v>
          </cell>
          <cell r="F16">
            <v>36450</v>
          </cell>
          <cell r="G16">
            <v>36450</v>
          </cell>
          <cell r="H16">
            <v>36450</v>
          </cell>
        </row>
        <row r="74">
          <cell r="D74">
            <v>120650</v>
          </cell>
          <cell r="E74">
            <v>30162</v>
          </cell>
          <cell r="F74">
            <v>30163</v>
          </cell>
          <cell r="G74">
            <v>30162</v>
          </cell>
          <cell r="H74">
            <v>30163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7">
          <cell r="D77">
            <v>20000</v>
          </cell>
          <cell r="E77">
            <v>5000</v>
          </cell>
          <cell r="F77">
            <v>5000</v>
          </cell>
          <cell r="G77">
            <v>5000</v>
          </cell>
          <cell r="H77">
            <v>5000</v>
          </cell>
        </row>
        <row r="78">
          <cell r="D78">
            <v>16750</v>
          </cell>
          <cell r="E78">
            <v>4187</v>
          </cell>
          <cell r="F78">
            <v>4188</v>
          </cell>
          <cell r="G78">
            <v>4187</v>
          </cell>
          <cell r="H78">
            <v>4188</v>
          </cell>
        </row>
        <row r="79">
          <cell r="D79">
            <v>82800</v>
          </cell>
          <cell r="E79">
            <v>20700</v>
          </cell>
          <cell r="F79">
            <v>20700</v>
          </cell>
          <cell r="G79">
            <v>20700</v>
          </cell>
          <cell r="H79">
            <v>20700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D93">
            <v>191500</v>
          </cell>
          <cell r="E93">
            <v>47875</v>
          </cell>
          <cell r="F93">
            <v>47875</v>
          </cell>
          <cell r="G93">
            <v>47875</v>
          </cell>
          <cell r="H93">
            <v>47875</v>
          </cell>
        </row>
        <row r="107">
          <cell r="D107">
            <v>7000</v>
          </cell>
          <cell r="E107">
            <v>1750</v>
          </cell>
          <cell r="F107">
            <v>1750</v>
          </cell>
          <cell r="G107">
            <v>1750</v>
          </cell>
          <cell r="H107">
            <v>1750</v>
          </cell>
        </row>
        <row r="111">
          <cell r="D111">
            <v>2000</v>
          </cell>
          <cell r="E111">
            <v>500</v>
          </cell>
          <cell r="F111">
            <v>500</v>
          </cell>
          <cell r="G111">
            <v>500</v>
          </cell>
          <cell r="H111">
            <v>500</v>
          </cell>
        </row>
        <row r="119">
          <cell r="D119">
            <v>-2800</v>
          </cell>
          <cell r="E119">
            <v>-700</v>
          </cell>
          <cell r="F119">
            <v>-700</v>
          </cell>
          <cell r="G119">
            <v>-700</v>
          </cell>
          <cell r="H119">
            <v>-700</v>
          </cell>
        </row>
        <row r="123">
          <cell r="D123">
            <v>322110</v>
          </cell>
          <cell r="E123">
            <v>80528</v>
          </cell>
          <cell r="F123">
            <v>80527</v>
          </cell>
          <cell r="G123">
            <v>80528</v>
          </cell>
          <cell r="H123">
            <v>80527</v>
          </cell>
        </row>
        <row r="135">
          <cell r="D135">
            <v>11430</v>
          </cell>
          <cell r="E135">
            <v>2858</v>
          </cell>
          <cell r="F135">
            <v>2857</v>
          </cell>
          <cell r="G135">
            <v>2858</v>
          </cell>
          <cell r="H135">
            <v>2857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9">
          <cell r="D219">
            <v>0</v>
          </cell>
        </row>
        <row r="220">
          <cell r="D220">
            <v>6090</v>
          </cell>
          <cell r="E220">
            <v>1827</v>
          </cell>
          <cell r="F220">
            <v>1523</v>
          </cell>
        </row>
        <row r="221">
          <cell r="D221">
            <v>0</v>
          </cell>
        </row>
        <row r="222">
          <cell r="D222">
            <v>11000</v>
          </cell>
        </row>
        <row r="229">
          <cell r="D229">
            <v>0</v>
          </cell>
          <cell r="E229">
            <v>0</v>
          </cell>
          <cell r="H229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8">
          <cell r="D238">
            <v>0</v>
          </cell>
          <cell r="E238">
            <v>0</v>
          </cell>
          <cell r="H238">
            <v>0</v>
          </cell>
        </row>
        <row r="242">
          <cell r="D242">
            <v>0</v>
          </cell>
          <cell r="E242">
            <v>0</v>
          </cell>
          <cell r="H242">
            <v>0</v>
          </cell>
        </row>
        <row r="243">
          <cell r="D243">
            <v>96250</v>
          </cell>
          <cell r="E243">
            <v>28808</v>
          </cell>
          <cell r="H243">
            <v>24062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1">
          <cell r="D271">
            <v>215200</v>
          </cell>
        </row>
        <row r="272">
          <cell r="D272">
            <v>36000</v>
          </cell>
        </row>
        <row r="280">
          <cell r="D280">
            <v>43260</v>
          </cell>
        </row>
        <row r="283">
          <cell r="D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55">
          <cell r="D355">
            <v>2375587</v>
          </cell>
          <cell r="E355">
            <v>672816</v>
          </cell>
          <cell r="F355">
            <v>597607</v>
          </cell>
          <cell r="G355">
            <v>511267</v>
          </cell>
          <cell r="H355">
            <v>593897</v>
          </cell>
        </row>
        <row r="368"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6"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</row>
        <row r="479"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98"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</row>
        <row r="503"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U333"/>
  <sheetViews>
    <sheetView workbookViewId="0" topLeftCell="A59">
      <selection activeCell="B95" sqref="B95"/>
    </sheetView>
  </sheetViews>
  <sheetFormatPr defaultColWidth="9.140625" defaultRowHeight="12.75"/>
  <cols>
    <col min="1" max="1" width="0.13671875" style="3" customWidth="1"/>
    <col min="2" max="2" width="53.57421875" style="3" customWidth="1"/>
    <col min="3" max="3" width="7.140625" style="3" customWidth="1"/>
    <col min="4" max="4" width="12.28125" style="3" customWidth="1"/>
    <col min="5" max="6" width="11.7109375" style="3" customWidth="1"/>
    <col min="7" max="7" width="9.421875" style="43" bestFit="1" customWidth="1"/>
    <col min="8" max="47" width="9.140625" style="43" customWidth="1"/>
    <col min="48" max="16384" width="9.140625" style="3" customWidth="1"/>
  </cols>
  <sheetData>
    <row r="1" spans="5:6" ht="13.5">
      <c r="E1" s="718" t="s">
        <v>714</v>
      </c>
      <c r="F1" s="718"/>
    </row>
    <row r="2" spans="2:5" ht="17.25" customHeight="1">
      <c r="B2" s="721" t="s">
        <v>19</v>
      </c>
      <c r="C2" s="721"/>
      <c r="D2" s="721"/>
      <c r="E2" s="721"/>
    </row>
    <row r="3" spans="2:6" ht="14.25" customHeight="1">
      <c r="B3" s="719" t="s">
        <v>715</v>
      </c>
      <c r="C3" s="720"/>
      <c r="D3" s="720"/>
      <c r="E3" s="720"/>
      <c r="F3" s="720"/>
    </row>
    <row r="4" spans="2:6" ht="13.5" customHeight="1">
      <c r="B4" s="673" t="s">
        <v>717</v>
      </c>
      <c r="C4" s="14"/>
      <c r="D4" s="14"/>
      <c r="E4" s="14"/>
      <c r="F4" s="15"/>
    </row>
    <row r="5" spans="2:5" ht="5.25" customHeight="1">
      <c r="B5" s="16"/>
      <c r="C5" s="17"/>
      <c r="D5" s="17"/>
      <c r="E5" s="17"/>
    </row>
    <row r="6" spans="2:6" ht="12.75" customHeight="1">
      <c r="B6" s="722" t="s">
        <v>20</v>
      </c>
      <c r="C6" s="725" t="s">
        <v>21</v>
      </c>
      <c r="D6" s="728" t="s">
        <v>698</v>
      </c>
      <c r="E6" s="730" t="s">
        <v>694</v>
      </c>
      <c r="F6" s="730"/>
    </row>
    <row r="7" spans="2:6" ht="12.75" customHeight="1">
      <c r="B7" s="723"/>
      <c r="C7" s="726"/>
      <c r="D7" s="729"/>
      <c r="E7" s="19" t="s">
        <v>692</v>
      </c>
      <c r="F7" s="19" t="s">
        <v>693</v>
      </c>
    </row>
    <row r="8" spans="2:6" ht="12.75">
      <c r="B8" s="724"/>
      <c r="C8" s="727"/>
      <c r="D8" s="18" t="s">
        <v>24</v>
      </c>
      <c r="E8" s="18" t="s">
        <v>24</v>
      </c>
      <c r="F8" s="18" t="s">
        <v>24</v>
      </c>
    </row>
    <row r="9" spans="2:7" ht="12.75">
      <c r="B9" s="20" t="s">
        <v>25</v>
      </c>
      <c r="C9" s="21"/>
      <c r="D9" s="22">
        <f>D10+D19</f>
        <v>797690</v>
      </c>
      <c r="E9" s="22">
        <f>E10+E19</f>
        <v>0</v>
      </c>
      <c r="F9" s="23">
        <f>F10+F19</f>
        <v>797690</v>
      </c>
      <c r="G9" s="24"/>
    </row>
    <row r="10" spans="2:7" ht="13.5">
      <c r="B10" s="25" t="s">
        <v>26</v>
      </c>
      <c r="C10" s="26"/>
      <c r="D10" s="27">
        <f>D11+D13+D18</f>
        <v>145800</v>
      </c>
      <c r="E10" s="27">
        <f>E11+E13+E18</f>
        <v>0</v>
      </c>
      <c r="F10" s="27">
        <f>F11+F13+F18</f>
        <v>145800</v>
      </c>
      <c r="G10" s="28"/>
    </row>
    <row r="11" spans="2:7" ht="12.75">
      <c r="B11" s="20" t="s">
        <v>27</v>
      </c>
      <c r="C11" s="19" t="s">
        <v>28</v>
      </c>
      <c r="D11" s="29">
        <f>D12</f>
        <v>3200</v>
      </c>
      <c r="E11" s="29">
        <f>E12</f>
        <v>0</v>
      </c>
      <c r="F11" s="29">
        <f>F12</f>
        <v>3200</v>
      </c>
      <c r="G11" s="30"/>
    </row>
    <row r="12" spans="2:6" ht="12.75">
      <c r="B12" s="31" t="s">
        <v>29</v>
      </c>
      <c r="C12" s="26" t="s">
        <v>30</v>
      </c>
      <c r="D12" s="33">
        <f>E12+F12</f>
        <v>3200</v>
      </c>
      <c r="E12" s="34">
        <v>0</v>
      </c>
      <c r="F12" s="34">
        <v>3200</v>
      </c>
    </row>
    <row r="13" spans="2:7" ht="12.75">
      <c r="B13" s="20" t="s">
        <v>31</v>
      </c>
      <c r="C13" s="19" t="s">
        <v>32</v>
      </c>
      <c r="D13" s="29">
        <f>D14+D15+D16+D17</f>
        <v>142600</v>
      </c>
      <c r="E13" s="29">
        <f>E14+E15+E16+E17</f>
        <v>0</v>
      </c>
      <c r="F13" s="29">
        <f>F14+F15+F16+F17</f>
        <v>142600</v>
      </c>
      <c r="G13" s="30"/>
    </row>
    <row r="14" spans="2:6" ht="12.75">
      <c r="B14" s="31" t="s">
        <v>33</v>
      </c>
      <c r="C14" s="26" t="s">
        <v>34</v>
      </c>
      <c r="D14" s="32">
        <f>E14+F14</f>
        <v>32000</v>
      </c>
      <c r="E14" s="34">
        <v>0</v>
      </c>
      <c r="F14" s="35">
        <v>32000</v>
      </c>
    </row>
    <row r="15" spans="2:7" ht="12.75">
      <c r="B15" s="31" t="s">
        <v>35</v>
      </c>
      <c r="C15" s="26" t="s">
        <v>36</v>
      </c>
      <c r="D15" s="32">
        <f>E15+F15</f>
        <v>32600</v>
      </c>
      <c r="E15" s="34">
        <v>0</v>
      </c>
      <c r="F15" s="35">
        <v>32600</v>
      </c>
      <c r="G15" s="696"/>
    </row>
    <row r="16" spans="2:6" ht="12.75" customHeight="1">
      <c r="B16" s="31" t="s">
        <v>37</v>
      </c>
      <c r="C16" s="26" t="s">
        <v>38</v>
      </c>
      <c r="D16" s="32">
        <f>E16+F16</f>
        <v>78000</v>
      </c>
      <c r="E16" s="34">
        <v>0</v>
      </c>
      <c r="F16" s="35">
        <v>78000</v>
      </c>
    </row>
    <row r="17" spans="2:6" ht="12.75" hidden="1">
      <c r="B17" s="36" t="s">
        <v>39</v>
      </c>
      <c r="C17" s="37" t="s">
        <v>40</v>
      </c>
      <c r="D17" s="32">
        <f>E17+F17</f>
        <v>0</v>
      </c>
      <c r="E17" s="34">
        <v>0</v>
      </c>
      <c r="F17" s="35"/>
    </row>
    <row r="18" spans="2:6" ht="12.75" hidden="1">
      <c r="B18" s="20" t="s">
        <v>41</v>
      </c>
      <c r="C18" s="19" t="s">
        <v>42</v>
      </c>
      <c r="D18" s="38">
        <f>E18+F18</f>
        <v>0</v>
      </c>
      <c r="E18" s="40">
        <v>0</v>
      </c>
      <c r="F18" s="38">
        <v>0</v>
      </c>
    </row>
    <row r="19" spans="2:7" ht="13.5">
      <c r="B19" s="25" t="s">
        <v>43</v>
      </c>
      <c r="C19" s="41"/>
      <c r="D19" s="27">
        <f>D50+D49+D48+D44+D41+D40+D39+D27+D20</f>
        <v>651890</v>
      </c>
      <c r="E19" s="27">
        <f>E50+E49+E48+E44+E41+E40+E39+E27+E20</f>
        <v>0</v>
      </c>
      <c r="F19" s="27">
        <f>F50+F49+F48+F44+F41+F40+F39+F27+F20</f>
        <v>651890</v>
      </c>
      <c r="G19" s="28"/>
    </row>
    <row r="20" spans="2:7" ht="12.75">
      <c r="B20" s="20" t="s">
        <v>44</v>
      </c>
      <c r="C20" s="19" t="s">
        <v>45</v>
      </c>
      <c r="D20" s="29">
        <f>D21+D22+D23+D24+D25+D26</f>
        <v>120650</v>
      </c>
      <c r="E20" s="29">
        <f>E21+E22+E23+E24+E25+E26</f>
        <v>0</v>
      </c>
      <c r="F20" s="29">
        <f>F21+F22+F23+F24+F25+F26</f>
        <v>120650</v>
      </c>
      <c r="G20" s="24"/>
    </row>
    <row r="21" spans="2:6" ht="12.75">
      <c r="B21" s="31" t="s">
        <v>46</v>
      </c>
      <c r="C21" s="26" t="s">
        <v>47</v>
      </c>
      <c r="D21" s="35">
        <f aca="true" t="shared" si="0" ref="D21:D26">E21+F21</f>
        <v>20000</v>
      </c>
      <c r="E21" s="10">
        <v>0</v>
      </c>
      <c r="F21" s="35">
        <v>20000</v>
      </c>
    </row>
    <row r="22" spans="2:6" ht="12.75">
      <c r="B22" s="31" t="s">
        <v>48</v>
      </c>
      <c r="C22" s="26" t="s">
        <v>49</v>
      </c>
      <c r="D22" s="35">
        <f t="shared" si="0"/>
        <v>16750</v>
      </c>
      <c r="E22" s="10">
        <v>0</v>
      </c>
      <c r="F22" s="35">
        <v>16750</v>
      </c>
    </row>
    <row r="23" spans="2:6" ht="12.75">
      <c r="B23" s="31" t="s">
        <v>50</v>
      </c>
      <c r="C23" s="26" t="s">
        <v>51</v>
      </c>
      <c r="D23" s="35">
        <f t="shared" si="0"/>
        <v>82800</v>
      </c>
      <c r="E23" s="10">
        <v>0</v>
      </c>
      <c r="F23" s="35">
        <v>82800</v>
      </c>
    </row>
    <row r="24" spans="2:6" ht="12.75">
      <c r="B24" s="31" t="s">
        <v>52</v>
      </c>
      <c r="C24" s="26" t="s">
        <v>53</v>
      </c>
      <c r="D24" s="35">
        <f t="shared" si="0"/>
        <v>1000</v>
      </c>
      <c r="E24" s="10">
        <v>0</v>
      </c>
      <c r="F24" s="35">
        <v>1000</v>
      </c>
    </row>
    <row r="25" spans="2:6" ht="12" customHeight="1">
      <c r="B25" s="31" t="s">
        <v>54</v>
      </c>
      <c r="C25" s="26" t="s">
        <v>55</v>
      </c>
      <c r="D25" s="35">
        <f t="shared" si="0"/>
        <v>100</v>
      </c>
      <c r="E25" s="10">
        <v>0</v>
      </c>
      <c r="F25" s="35">
        <v>100</v>
      </c>
    </row>
    <row r="26" spans="2:6" ht="12.75" hidden="1">
      <c r="B26" s="31" t="s">
        <v>56</v>
      </c>
      <c r="C26" s="26" t="s">
        <v>57</v>
      </c>
      <c r="D26" s="35">
        <f t="shared" si="0"/>
        <v>0</v>
      </c>
      <c r="E26" s="10">
        <v>0</v>
      </c>
      <c r="F26" s="35"/>
    </row>
    <row r="27" spans="2:7" ht="12.75">
      <c r="B27" s="20" t="s">
        <v>58</v>
      </c>
      <c r="C27" s="19" t="s">
        <v>59</v>
      </c>
      <c r="D27" s="29">
        <f>D28+D29+D30+D31+D32+D33+D34+D35+D36+D37+D38</f>
        <v>191500</v>
      </c>
      <c r="E27" s="29">
        <f>E28+E29+E30+E31+E32+E33+E34+E35+E36+E37+E38</f>
        <v>0</v>
      </c>
      <c r="F27" s="29">
        <f>F28+F29+F30+F31+F32+F33+F34+F35+F36+F37+F38</f>
        <v>191500</v>
      </c>
      <c r="G27" s="30"/>
    </row>
    <row r="28" spans="2:6" ht="12.75">
      <c r="B28" s="31" t="s">
        <v>60</v>
      </c>
      <c r="C28" s="26" t="s">
        <v>61</v>
      </c>
      <c r="D28" s="32">
        <f aca="true" t="shared" si="1" ref="D28:D40">E28+F28</f>
        <v>12000</v>
      </c>
      <c r="E28" s="34">
        <v>0</v>
      </c>
      <c r="F28" s="35">
        <v>12000</v>
      </c>
    </row>
    <row r="29" spans="2:6" ht="12.75" hidden="1">
      <c r="B29" s="31" t="s">
        <v>62</v>
      </c>
      <c r="C29" s="26" t="s">
        <v>63</v>
      </c>
      <c r="D29" s="32">
        <f t="shared" si="1"/>
        <v>0</v>
      </c>
      <c r="E29" s="34">
        <v>0</v>
      </c>
      <c r="F29" s="35"/>
    </row>
    <row r="30" spans="2:6" ht="12.75">
      <c r="B30" s="31" t="s">
        <v>680</v>
      </c>
      <c r="C30" s="26" t="s">
        <v>64</v>
      </c>
      <c r="D30" s="32">
        <f t="shared" si="1"/>
        <v>70000</v>
      </c>
      <c r="E30" s="34">
        <v>0</v>
      </c>
      <c r="F30" s="35">
        <v>70000</v>
      </c>
    </row>
    <row r="31" spans="2:6" ht="12.75">
      <c r="B31" s="31" t="s">
        <v>681</v>
      </c>
      <c r="C31" s="26" t="s">
        <v>65</v>
      </c>
      <c r="D31" s="32">
        <f t="shared" si="1"/>
        <v>2300</v>
      </c>
      <c r="E31" s="34">
        <v>0</v>
      </c>
      <c r="F31" s="35">
        <v>2300</v>
      </c>
    </row>
    <row r="32" spans="2:6" ht="12" customHeight="1">
      <c r="B32" s="31" t="s">
        <v>682</v>
      </c>
      <c r="C32" s="26" t="s">
        <v>66</v>
      </c>
      <c r="D32" s="32">
        <f t="shared" si="1"/>
        <v>70000</v>
      </c>
      <c r="E32" s="34">
        <v>0</v>
      </c>
      <c r="F32" s="35">
        <v>70000</v>
      </c>
    </row>
    <row r="33" spans="2:6" ht="0.75" customHeight="1" hidden="1">
      <c r="B33" s="31" t="s">
        <v>67</v>
      </c>
      <c r="C33" s="26" t="s">
        <v>68</v>
      </c>
      <c r="D33" s="32">
        <f t="shared" si="1"/>
        <v>0</v>
      </c>
      <c r="E33" s="34">
        <v>0</v>
      </c>
      <c r="F33" s="35"/>
    </row>
    <row r="34" spans="2:6" ht="12.75">
      <c r="B34" s="31" t="s">
        <v>683</v>
      </c>
      <c r="C34" s="26" t="s">
        <v>69</v>
      </c>
      <c r="D34" s="32">
        <f t="shared" si="1"/>
        <v>8000</v>
      </c>
      <c r="E34" s="34">
        <v>0</v>
      </c>
      <c r="F34" s="35">
        <v>8000</v>
      </c>
    </row>
    <row r="35" spans="2:6" ht="12.75">
      <c r="B35" s="31" t="s">
        <v>684</v>
      </c>
      <c r="C35" s="26" t="s">
        <v>70</v>
      </c>
      <c r="D35" s="32">
        <f t="shared" si="1"/>
        <v>29000</v>
      </c>
      <c r="E35" s="34">
        <v>0</v>
      </c>
      <c r="F35" s="35">
        <v>29000</v>
      </c>
    </row>
    <row r="36" spans="2:6" ht="12.75" hidden="1">
      <c r="B36" s="31" t="s">
        <v>71</v>
      </c>
      <c r="C36" s="26" t="s">
        <v>72</v>
      </c>
      <c r="D36" s="32">
        <f t="shared" si="1"/>
        <v>0</v>
      </c>
      <c r="E36" s="34">
        <v>0</v>
      </c>
      <c r="F36" s="35"/>
    </row>
    <row r="37" spans="2:6" ht="12" customHeight="1">
      <c r="B37" s="31" t="s">
        <v>685</v>
      </c>
      <c r="C37" s="26" t="s">
        <v>73</v>
      </c>
      <c r="D37" s="32">
        <f t="shared" si="1"/>
        <v>100</v>
      </c>
      <c r="E37" s="34">
        <v>0</v>
      </c>
      <c r="F37" s="35">
        <v>100</v>
      </c>
    </row>
    <row r="38" spans="2:6" ht="12" customHeight="1">
      <c r="B38" s="31" t="s">
        <v>686</v>
      </c>
      <c r="C38" s="26" t="s">
        <v>74</v>
      </c>
      <c r="D38" s="32">
        <f t="shared" si="1"/>
        <v>100</v>
      </c>
      <c r="E38" s="34">
        <v>0</v>
      </c>
      <c r="F38" s="35">
        <v>100</v>
      </c>
    </row>
    <row r="39" spans="2:6" ht="12.75">
      <c r="B39" s="20" t="s">
        <v>75</v>
      </c>
      <c r="C39" s="19" t="s">
        <v>76</v>
      </c>
      <c r="D39" s="38">
        <f t="shared" si="1"/>
        <v>7000</v>
      </c>
      <c r="E39" s="10">
        <v>0</v>
      </c>
      <c r="F39" s="40">
        <v>7000</v>
      </c>
    </row>
    <row r="40" spans="2:6" ht="12.75">
      <c r="B40" s="20" t="s">
        <v>77</v>
      </c>
      <c r="C40" s="19" t="s">
        <v>78</v>
      </c>
      <c r="D40" s="38">
        <f t="shared" si="1"/>
        <v>2000</v>
      </c>
      <c r="E40" s="42">
        <v>0</v>
      </c>
      <c r="F40" s="40">
        <v>2000</v>
      </c>
    </row>
    <row r="41" spans="2:7" ht="12.75">
      <c r="B41" s="20" t="s">
        <v>79</v>
      </c>
      <c r="C41" s="19" t="s">
        <v>80</v>
      </c>
      <c r="D41" s="29">
        <f>D43+D42</f>
        <v>-2800</v>
      </c>
      <c r="E41" s="29">
        <f>E43+E42</f>
        <v>0</v>
      </c>
      <c r="F41" s="29">
        <f>F43+F42</f>
        <v>-2800</v>
      </c>
      <c r="G41" s="30"/>
    </row>
    <row r="42" spans="2:6" ht="12.75" hidden="1">
      <c r="B42" s="31" t="s">
        <v>81</v>
      </c>
      <c r="C42" s="26" t="s">
        <v>82</v>
      </c>
      <c r="D42" s="32">
        <f>E42+F42</f>
        <v>0</v>
      </c>
      <c r="E42" s="33">
        <v>0</v>
      </c>
      <c r="F42" s="35"/>
    </row>
    <row r="43" spans="2:6" ht="12.75" customHeight="1">
      <c r="B43" s="31" t="s">
        <v>83</v>
      </c>
      <c r="C43" s="26" t="s">
        <v>84</v>
      </c>
      <c r="D43" s="32">
        <f>E43+F43</f>
        <v>-2800</v>
      </c>
      <c r="E43" s="44">
        <v>0</v>
      </c>
      <c r="F43" s="35">
        <v>-2800</v>
      </c>
    </row>
    <row r="44" spans="2:7" ht="12.75">
      <c r="B44" s="20" t="s">
        <v>85</v>
      </c>
      <c r="C44" s="19" t="s">
        <v>86</v>
      </c>
      <c r="D44" s="29">
        <f>D47+D46+D45</f>
        <v>322110</v>
      </c>
      <c r="E44" s="29">
        <f>E47+E46+E45</f>
        <v>0</v>
      </c>
      <c r="F44" s="29">
        <f>F47+F46+F45</f>
        <v>322110</v>
      </c>
      <c r="G44" s="30"/>
    </row>
    <row r="45" spans="2:6" ht="12.75">
      <c r="B45" s="31" t="s">
        <v>87</v>
      </c>
      <c r="C45" s="26" t="s">
        <v>88</v>
      </c>
      <c r="D45" s="32">
        <f aca="true" t="shared" si="2" ref="D45:D50">E45+F45</f>
        <v>14500</v>
      </c>
      <c r="E45" s="34">
        <v>0</v>
      </c>
      <c r="F45" s="35">
        <v>14500</v>
      </c>
    </row>
    <row r="46" spans="2:6" ht="12.75">
      <c r="B46" s="31" t="s">
        <v>89</v>
      </c>
      <c r="C46" s="26" t="s">
        <v>90</v>
      </c>
      <c r="D46" s="32">
        <f t="shared" si="2"/>
        <v>0</v>
      </c>
      <c r="E46" s="34">
        <v>0</v>
      </c>
      <c r="F46" s="35"/>
    </row>
    <row r="47" spans="2:6" ht="12.75">
      <c r="B47" s="31" t="s">
        <v>91</v>
      </c>
      <c r="C47" s="26" t="s">
        <v>92</v>
      </c>
      <c r="D47" s="32">
        <f t="shared" si="2"/>
        <v>307610</v>
      </c>
      <c r="E47" s="34">
        <v>0</v>
      </c>
      <c r="F47" s="35">
        <v>307610</v>
      </c>
    </row>
    <row r="48" spans="2:6" ht="12.75">
      <c r="B48" s="20" t="s">
        <v>93</v>
      </c>
      <c r="C48" s="19" t="s">
        <v>94</v>
      </c>
      <c r="D48" s="38">
        <f t="shared" si="2"/>
        <v>11430</v>
      </c>
      <c r="E48" s="39">
        <v>0</v>
      </c>
      <c r="F48" s="40">
        <v>11430</v>
      </c>
    </row>
    <row r="49" spans="2:6" ht="12.75" hidden="1">
      <c r="B49" s="20" t="s">
        <v>95</v>
      </c>
      <c r="C49" s="19" t="s">
        <v>96</v>
      </c>
      <c r="D49" s="38">
        <f t="shared" si="2"/>
        <v>0</v>
      </c>
      <c r="E49" s="42">
        <v>0</v>
      </c>
      <c r="F49" s="40">
        <v>0</v>
      </c>
    </row>
    <row r="50" spans="2:6" ht="12.75" hidden="1">
      <c r="B50" s="20" t="s">
        <v>97</v>
      </c>
      <c r="C50" s="19" t="s">
        <v>98</v>
      </c>
      <c r="D50" s="38">
        <f t="shared" si="2"/>
        <v>0</v>
      </c>
      <c r="E50" s="38">
        <v>0</v>
      </c>
      <c r="F50" s="23">
        <v>0</v>
      </c>
    </row>
    <row r="51" spans="2:6" ht="6.75" customHeight="1">
      <c r="B51" s="20"/>
      <c r="C51" s="19"/>
      <c r="D51" s="22"/>
      <c r="E51" s="38"/>
      <c r="F51" s="23"/>
    </row>
    <row r="52" spans="2:7" ht="12.75">
      <c r="B52" s="20" t="s">
        <v>99</v>
      </c>
      <c r="C52" s="19" t="s">
        <v>100</v>
      </c>
      <c r="D52" s="29">
        <f>D53+D54+D55+D56+D57+D58</f>
        <v>2375587</v>
      </c>
      <c r="E52" s="29">
        <f>E53+E54+E55+E56+E57+E58</f>
        <v>1726787</v>
      </c>
      <c r="F52" s="39">
        <f>F53+F54+F55+F56+F57+F58</f>
        <v>648800</v>
      </c>
      <c r="G52" s="53"/>
    </row>
    <row r="53" spans="2:7" ht="12.75" customHeight="1">
      <c r="B53" s="45" t="s">
        <v>101</v>
      </c>
      <c r="C53" s="26" t="s">
        <v>102</v>
      </c>
      <c r="D53" s="33">
        <f>E53+F53</f>
        <v>1726787</v>
      </c>
      <c r="E53" s="32">
        <v>1726787</v>
      </c>
      <c r="F53" s="34">
        <v>0</v>
      </c>
      <c r="G53" s="53"/>
    </row>
    <row r="54" spans="2:6" ht="12.75" customHeight="1">
      <c r="B54" s="45" t="s">
        <v>103</v>
      </c>
      <c r="C54" s="26" t="s">
        <v>104</v>
      </c>
      <c r="D54" s="33">
        <f>E54+F54</f>
        <v>412100</v>
      </c>
      <c r="E54" s="46"/>
      <c r="F54" s="46">
        <v>412100</v>
      </c>
    </row>
    <row r="55" spans="2:6" ht="12.75">
      <c r="B55" s="45" t="s">
        <v>105</v>
      </c>
      <c r="C55" s="26" t="s">
        <v>106</v>
      </c>
      <c r="D55" s="33">
        <f>E55+F55</f>
        <v>236700</v>
      </c>
      <c r="E55" s="46"/>
      <c r="F55" s="46">
        <v>236700</v>
      </c>
    </row>
    <row r="56" spans="2:6" ht="12.75" hidden="1">
      <c r="B56" s="45" t="s">
        <v>107</v>
      </c>
      <c r="C56" s="26" t="s">
        <v>108</v>
      </c>
      <c r="D56" s="33">
        <f>E56+F56</f>
        <v>0</v>
      </c>
      <c r="E56" s="47">
        <v>0</v>
      </c>
      <c r="F56" s="46">
        <v>0</v>
      </c>
    </row>
    <row r="57" spans="2:6" ht="12.75" hidden="1">
      <c r="B57" s="45" t="s">
        <v>109</v>
      </c>
      <c r="C57" s="26" t="s">
        <v>110</v>
      </c>
      <c r="D57" s="33"/>
      <c r="E57" s="47">
        <v>0</v>
      </c>
      <c r="F57" s="46"/>
    </row>
    <row r="58" spans="2:6" ht="12.75" hidden="1">
      <c r="B58" s="45" t="s">
        <v>111</v>
      </c>
      <c r="C58" s="26" t="s">
        <v>112</v>
      </c>
      <c r="D58" s="33">
        <f>E58+F58</f>
        <v>0</v>
      </c>
      <c r="E58" s="47">
        <v>0</v>
      </c>
      <c r="F58" s="46">
        <v>0</v>
      </c>
    </row>
    <row r="59" spans="2:6" ht="6.75" customHeight="1">
      <c r="B59" s="45"/>
      <c r="C59" s="21"/>
      <c r="D59" s="22"/>
      <c r="E59" s="38"/>
      <c r="F59" s="23"/>
    </row>
    <row r="60" spans="2:6" ht="12.75">
      <c r="B60" s="20" t="s">
        <v>113</v>
      </c>
      <c r="C60" s="19"/>
      <c r="D60" s="29">
        <f>D61+D65+D68</f>
        <v>-203371</v>
      </c>
      <c r="E60" s="29">
        <f>E61+E65+E68</f>
        <v>0</v>
      </c>
      <c r="F60" s="39">
        <f>F61+F65+F68</f>
        <v>-203371</v>
      </c>
    </row>
    <row r="61" spans="2:6" ht="12.75">
      <c r="B61" s="20" t="s">
        <v>114</v>
      </c>
      <c r="C61" s="19" t="s">
        <v>115</v>
      </c>
      <c r="D61" s="39">
        <f>D62+D63+D64</f>
        <v>-203371</v>
      </c>
      <c r="E61" s="39">
        <f>E62+E63+E64</f>
        <v>0</v>
      </c>
      <c r="F61" s="48">
        <f>F62+F63+F64</f>
        <v>-203371</v>
      </c>
    </row>
    <row r="62" spans="2:6" ht="12.75">
      <c r="B62" s="31" t="s">
        <v>116</v>
      </c>
      <c r="C62" s="26" t="s">
        <v>117</v>
      </c>
      <c r="D62" s="10">
        <f>E62+F62</f>
        <v>20429</v>
      </c>
      <c r="E62" s="10">
        <v>0</v>
      </c>
      <c r="F62" s="35">
        <v>20429</v>
      </c>
    </row>
    <row r="63" spans="2:6" ht="12.75" customHeight="1">
      <c r="B63" s="31" t="s">
        <v>118</v>
      </c>
      <c r="C63" s="26" t="s">
        <v>119</v>
      </c>
      <c r="D63" s="10">
        <f>E63+F63</f>
        <v>-223800</v>
      </c>
      <c r="E63" s="10">
        <v>0</v>
      </c>
      <c r="F63" s="49">
        <v>-223800</v>
      </c>
    </row>
    <row r="64" spans="2:6" ht="12.75" customHeight="1" hidden="1">
      <c r="B64" s="31" t="s">
        <v>120</v>
      </c>
      <c r="C64" s="26" t="s">
        <v>121</v>
      </c>
      <c r="D64" s="10">
        <f>E64+F64</f>
        <v>0</v>
      </c>
      <c r="E64" s="10">
        <v>0</v>
      </c>
      <c r="F64" s="10">
        <v>0</v>
      </c>
    </row>
    <row r="65" spans="2:6" ht="12.75" hidden="1">
      <c r="B65" s="20" t="s">
        <v>122</v>
      </c>
      <c r="C65" s="19" t="s">
        <v>123</v>
      </c>
      <c r="D65" s="38">
        <f>D66+D67</f>
        <v>0</v>
      </c>
      <c r="E65" s="38">
        <f>E66+E67</f>
        <v>0</v>
      </c>
      <c r="F65" s="38">
        <f>F66+F67</f>
        <v>0</v>
      </c>
    </row>
    <row r="66" spans="2:6" ht="12.75" hidden="1">
      <c r="B66" s="31" t="s">
        <v>124</v>
      </c>
      <c r="C66" s="26" t="s">
        <v>125</v>
      </c>
      <c r="D66" s="32">
        <f>E66+F66</f>
        <v>0</v>
      </c>
      <c r="E66" s="32">
        <v>0</v>
      </c>
      <c r="F66" s="35"/>
    </row>
    <row r="67" spans="2:6" ht="12.75" hidden="1">
      <c r="B67" s="31" t="s">
        <v>126</v>
      </c>
      <c r="C67" s="26" t="s">
        <v>127</v>
      </c>
      <c r="D67" s="32">
        <f>E67+F67</f>
        <v>0</v>
      </c>
      <c r="E67" s="32">
        <v>0</v>
      </c>
      <c r="F67" s="35"/>
    </row>
    <row r="68" spans="2:6" ht="0.75" customHeight="1" hidden="1">
      <c r="B68" s="20" t="s">
        <v>128</v>
      </c>
      <c r="C68" s="19" t="s">
        <v>129</v>
      </c>
      <c r="D68" s="42">
        <f>E68+F68</f>
        <v>0</v>
      </c>
      <c r="E68" s="42">
        <v>0</v>
      </c>
      <c r="F68" s="42">
        <v>0</v>
      </c>
    </row>
    <row r="69" spans="2:6" ht="6.75" customHeight="1">
      <c r="B69" s="20"/>
      <c r="C69" s="19"/>
      <c r="D69" s="10"/>
      <c r="E69" s="10"/>
      <c r="F69" s="10"/>
    </row>
    <row r="70" spans="2:6" ht="12.75">
      <c r="B70" s="20" t="s">
        <v>130</v>
      </c>
      <c r="C70" s="19"/>
      <c r="D70" s="38">
        <f>D71</f>
        <v>23258</v>
      </c>
      <c r="E70" s="38">
        <f>E71</f>
        <v>23258</v>
      </c>
      <c r="F70" s="40">
        <f>F71</f>
        <v>0</v>
      </c>
    </row>
    <row r="71" spans="2:6" ht="24.75" customHeight="1">
      <c r="B71" s="20" t="s">
        <v>131</v>
      </c>
      <c r="C71" s="19" t="s">
        <v>132</v>
      </c>
      <c r="D71" s="42">
        <f>E71+F71</f>
        <v>23258</v>
      </c>
      <c r="E71" s="50">
        <v>23258</v>
      </c>
      <c r="F71" s="40"/>
    </row>
    <row r="72" spans="2:6" ht="6.75" customHeight="1">
      <c r="B72" s="31"/>
      <c r="C72" s="26"/>
      <c r="D72" s="10"/>
      <c r="E72" s="10"/>
      <c r="F72" s="51"/>
    </row>
    <row r="73" spans="2:6" ht="12.75">
      <c r="B73" s="20" t="s">
        <v>133</v>
      </c>
      <c r="C73" s="26"/>
      <c r="D73" s="38">
        <f>D75+D76+D77+D78+D74</f>
        <v>32100</v>
      </c>
      <c r="E73" s="38">
        <f>E75+E76+E77+E78+E74</f>
        <v>32073</v>
      </c>
      <c r="F73" s="40">
        <f>F75+F76+F77+F78+F74</f>
        <v>27</v>
      </c>
    </row>
    <row r="74" spans="2:6" ht="12.75" hidden="1">
      <c r="B74" s="20" t="s">
        <v>134</v>
      </c>
      <c r="C74" s="19" t="s">
        <v>135</v>
      </c>
      <c r="D74" s="38">
        <f>E74+F74</f>
        <v>0</v>
      </c>
      <c r="E74" s="40"/>
      <c r="F74" s="40"/>
    </row>
    <row r="75" spans="2:6" ht="13.5" customHeight="1">
      <c r="B75" s="20" t="s">
        <v>666</v>
      </c>
      <c r="C75" s="19" t="s">
        <v>136</v>
      </c>
      <c r="D75" s="38">
        <f>E75+F75</f>
        <v>-14482</v>
      </c>
      <c r="E75" s="38">
        <v>-14482</v>
      </c>
      <c r="F75" s="40"/>
    </row>
    <row r="76" spans="2:6" ht="12" customHeight="1" hidden="1">
      <c r="B76" s="42" t="s">
        <v>137</v>
      </c>
      <c r="C76" s="19" t="s">
        <v>138</v>
      </c>
      <c r="D76" s="38">
        <f>E76+F76</f>
        <v>0</v>
      </c>
      <c r="E76" s="38"/>
      <c r="F76" s="40"/>
    </row>
    <row r="77" spans="2:6" ht="12.75">
      <c r="B77" s="42" t="s">
        <v>667</v>
      </c>
      <c r="C77" s="26"/>
      <c r="D77" s="38">
        <f>E77+F77</f>
        <v>46582</v>
      </c>
      <c r="E77" s="38">
        <v>46555</v>
      </c>
      <c r="F77" s="50">
        <v>27</v>
      </c>
    </row>
    <row r="78" spans="2:6" ht="12.75">
      <c r="B78" s="20" t="s">
        <v>668</v>
      </c>
      <c r="C78" s="26"/>
      <c r="D78" s="38">
        <f>E78+F78</f>
        <v>0</v>
      </c>
      <c r="E78" s="40"/>
      <c r="F78" s="40"/>
    </row>
    <row r="79" spans="2:6" ht="6.75" customHeight="1">
      <c r="B79" s="52"/>
      <c r="C79" s="19"/>
      <c r="D79" s="38"/>
      <c r="E79" s="42"/>
      <c r="F79" s="10"/>
    </row>
    <row r="80" spans="2:7" ht="12.75">
      <c r="B80" s="20" t="s">
        <v>139</v>
      </c>
      <c r="C80" s="19"/>
      <c r="D80" s="38">
        <f>D9+D52+D60+D70+D73</f>
        <v>3025264</v>
      </c>
      <c r="E80" s="38">
        <f>E9+E52+E60+E70+E73</f>
        <v>1782118</v>
      </c>
      <c r="F80" s="38">
        <f>F9+F52+F60+F70+F73</f>
        <v>1243146</v>
      </c>
      <c r="G80" s="53"/>
    </row>
    <row r="81" spans="2:7" ht="12.75">
      <c r="B81" s="54"/>
      <c r="C81" s="55"/>
      <c r="D81" s="53"/>
      <c r="E81" s="53"/>
      <c r="F81" s="56"/>
      <c r="G81" s="53"/>
    </row>
    <row r="82" spans="2:7" ht="12.75">
      <c r="B82" s="54"/>
      <c r="C82" s="55"/>
      <c r="D82" s="53"/>
      <c r="E82" s="53"/>
      <c r="F82" s="56"/>
      <c r="G82" s="53"/>
    </row>
    <row r="83" spans="1:47" s="58" customFormat="1" ht="13.5">
      <c r="A83" s="57" t="s">
        <v>140</v>
      </c>
      <c r="B83" s="58" t="s">
        <v>141</v>
      </c>
      <c r="D83" s="59" t="s">
        <v>9</v>
      </c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</row>
    <row r="84" spans="1:47" s="58" customFormat="1" ht="13.5">
      <c r="A84" s="57"/>
      <c r="B84" s="60" t="s">
        <v>142</v>
      </c>
      <c r="E84" s="60" t="s">
        <v>143</v>
      </c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</row>
    <row r="85" ht="13.5">
      <c r="A85" s="57"/>
    </row>
    <row r="86" ht="13.5">
      <c r="A86" s="57" t="s">
        <v>144</v>
      </c>
    </row>
    <row r="87" s="43" customFormat="1" ht="13.5">
      <c r="B87" s="697"/>
    </row>
    <row r="88" s="43" customFormat="1" ht="13.5">
      <c r="B88" s="697"/>
    </row>
    <row r="89" s="43" customFormat="1" ht="13.5">
      <c r="B89" s="697"/>
    </row>
    <row r="90" s="43" customFormat="1" ht="13.5">
      <c r="B90" s="697"/>
    </row>
    <row r="91" s="43" customFormat="1" ht="13.5">
      <c r="B91" s="697"/>
    </row>
    <row r="92" s="43" customFormat="1" ht="13.5">
      <c r="B92" s="697"/>
    </row>
    <row r="93" s="43" customFormat="1" ht="13.5">
      <c r="B93" s="697"/>
    </row>
    <row r="94" s="43" customFormat="1" ht="13.5">
      <c r="B94" s="697"/>
    </row>
    <row r="95" s="43" customFormat="1" ht="13.5">
      <c r="B95" s="697"/>
    </row>
    <row r="96" s="43" customFormat="1" ht="13.5">
      <c r="B96" s="697"/>
    </row>
    <row r="97" s="43" customFormat="1" ht="13.5">
      <c r="B97" s="697"/>
    </row>
    <row r="98" s="43" customFormat="1" ht="13.5">
      <c r="B98" s="697"/>
    </row>
    <row r="99" s="43" customFormat="1" ht="13.5">
      <c r="B99" s="697"/>
    </row>
    <row r="100" s="43" customFormat="1" ht="13.5">
      <c r="B100" s="697"/>
    </row>
    <row r="101" s="43" customFormat="1" ht="13.5">
      <c r="B101" s="697"/>
    </row>
    <row r="102" s="43" customFormat="1" ht="13.5">
      <c r="B102" s="697"/>
    </row>
    <row r="103" s="43" customFormat="1" ht="13.5">
      <c r="B103" s="697"/>
    </row>
    <row r="104" s="43" customFormat="1" ht="13.5">
      <c r="B104" s="697"/>
    </row>
    <row r="105" s="43" customFormat="1" ht="13.5">
      <c r="B105" s="697"/>
    </row>
    <row r="106" s="43" customFormat="1" ht="13.5">
      <c r="B106" s="697"/>
    </row>
    <row r="107" s="43" customFormat="1" ht="13.5">
      <c r="B107" s="697"/>
    </row>
    <row r="108" s="43" customFormat="1" ht="13.5">
      <c r="B108" s="697"/>
    </row>
    <row r="109" s="43" customFormat="1" ht="13.5">
      <c r="B109" s="697"/>
    </row>
    <row r="110" s="43" customFormat="1" ht="13.5">
      <c r="B110" s="697"/>
    </row>
    <row r="111" s="43" customFormat="1" ht="13.5">
      <c r="B111" s="697"/>
    </row>
    <row r="112" s="43" customFormat="1" ht="13.5">
      <c r="B112" s="697"/>
    </row>
    <row r="113" s="43" customFormat="1" ht="13.5">
      <c r="B113" s="697"/>
    </row>
    <row r="114" s="43" customFormat="1" ht="13.5">
      <c r="B114" s="697"/>
    </row>
    <row r="115" s="43" customFormat="1" ht="13.5">
      <c r="B115" s="697"/>
    </row>
    <row r="116" s="43" customFormat="1" ht="13.5">
      <c r="B116" s="697"/>
    </row>
    <row r="117" s="43" customFormat="1" ht="13.5">
      <c r="B117" s="697"/>
    </row>
    <row r="118" s="43" customFormat="1" ht="13.5">
      <c r="B118" s="697"/>
    </row>
    <row r="119" s="43" customFormat="1" ht="13.5">
      <c r="B119" s="697"/>
    </row>
    <row r="120" s="43" customFormat="1" ht="13.5">
      <c r="B120" s="697"/>
    </row>
    <row r="121" s="43" customFormat="1" ht="13.5">
      <c r="B121" s="697"/>
    </row>
    <row r="122" s="43" customFormat="1" ht="13.5">
      <c r="B122" s="697"/>
    </row>
    <row r="123" s="43" customFormat="1" ht="13.5">
      <c r="B123" s="697"/>
    </row>
    <row r="124" s="43" customFormat="1" ht="13.5">
      <c r="B124" s="697"/>
    </row>
    <row r="125" s="43" customFormat="1" ht="13.5">
      <c r="B125" s="697"/>
    </row>
    <row r="126" s="43" customFormat="1" ht="13.5">
      <c r="B126" s="697"/>
    </row>
    <row r="127" s="43" customFormat="1" ht="13.5">
      <c r="B127" s="697"/>
    </row>
    <row r="128" s="43" customFormat="1" ht="13.5">
      <c r="B128" s="697"/>
    </row>
    <row r="129" s="43" customFormat="1" ht="13.5">
      <c r="B129" s="697"/>
    </row>
    <row r="130" s="43" customFormat="1" ht="13.5">
      <c r="B130" s="697"/>
    </row>
    <row r="131" s="43" customFormat="1" ht="13.5">
      <c r="B131" s="697"/>
    </row>
    <row r="132" s="43" customFormat="1" ht="13.5">
      <c r="B132" s="697"/>
    </row>
    <row r="133" s="43" customFormat="1" ht="13.5">
      <c r="B133" s="697"/>
    </row>
    <row r="134" s="43" customFormat="1" ht="13.5">
      <c r="B134" s="697"/>
    </row>
    <row r="135" s="43" customFormat="1" ht="13.5">
      <c r="B135" s="697"/>
    </row>
    <row r="136" s="43" customFormat="1" ht="13.5">
      <c r="B136" s="697"/>
    </row>
    <row r="137" s="43" customFormat="1" ht="13.5">
      <c r="B137" s="697"/>
    </row>
    <row r="138" s="43" customFormat="1" ht="13.5">
      <c r="B138" s="697"/>
    </row>
    <row r="139" s="43" customFormat="1" ht="13.5">
      <c r="B139" s="697"/>
    </row>
    <row r="140" s="43" customFormat="1" ht="13.5">
      <c r="B140" s="697"/>
    </row>
    <row r="141" s="43" customFormat="1" ht="13.5">
      <c r="B141" s="697"/>
    </row>
    <row r="142" s="43" customFormat="1" ht="13.5">
      <c r="B142" s="697"/>
    </row>
    <row r="143" s="43" customFormat="1" ht="13.5">
      <c r="B143" s="697"/>
    </row>
    <row r="144" s="43" customFormat="1" ht="13.5">
      <c r="B144" s="697"/>
    </row>
    <row r="145" s="43" customFormat="1" ht="13.5">
      <c r="B145" s="697"/>
    </row>
    <row r="146" s="43" customFormat="1" ht="13.5">
      <c r="B146" s="697"/>
    </row>
    <row r="147" s="43" customFormat="1" ht="13.5">
      <c r="B147" s="697"/>
    </row>
    <row r="148" s="43" customFormat="1" ht="13.5">
      <c r="B148" s="697"/>
    </row>
    <row r="149" s="43" customFormat="1" ht="13.5">
      <c r="B149" s="697"/>
    </row>
    <row r="150" s="43" customFormat="1" ht="13.5">
      <c r="B150" s="697"/>
    </row>
    <row r="151" s="43" customFormat="1" ht="13.5">
      <c r="B151" s="697"/>
    </row>
    <row r="152" s="43" customFormat="1" ht="13.5">
      <c r="B152" s="697"/>
    </row>
    <row r="153" s="43" customFormat="1" ht="13.5">
      <c r="B153" s="697"/>
    </row>
    <row r="154" s="43" customFormat="1" ht="13.5">
      <c r="B154" s="697"/>
    </row>
    <row r="155" s="43" customFormat="1" ht="13.5">
      <c r="B155" s="697"/>
    </row>
    <row r="156" s="43" customFormat="1" ht="13.5">
      <c r="B156" s="697"/>
    </row>
    <row r="157" s="43" customFormat="1" ht="13.5">
      <c r="B157" s="697"/>
    </row>
    <row r="158" s="43" customFormat="1" ht="13.5">
      <c r="B158" s="697"/>
    </row>
    <row r="159" s="43" customFormat="1" ht="13.5">
      <c r="B159" s="697"/>
    </row>
    <row r="160" s="43" customFormat="1" ht="13.5">
      <c r="B160" s="697"/>
    </row>
    <row r="161" s="43" customFormat="1" ht="13.5">
      <c r="B161" s="697"/>
    </row>
    <row r="162" s="43" customFormat="1" ht="13.5">
      <c r="B162" s="697"/>
    </row>
    <row r="163" s="43" customFormat="1" ht="13.5">
      <c r="B163" s="697"/>
    </row>
    <row r="164" s="43" customFormat="1" ht="13.5">
      <c r="B164" s="697"/>
    </row>
    <row r="165" s="43" customFormat="1" ht="13.5">
      <c r="B165" s="697"/>
    </row>
    <row r="166" s="43" customFormat="1" ht="13.5">
      <c r="B166" s="697"/>
    </row>
    <row r="167" s="43" customFormat="1" ht="13.5">
      <c r="B167" s="697"/>
    </row>
    <row r="168" s="43" customFormat="1" ht="13.5">
      <c r="B168" s="697"/>
    </row>
    <row r="169" s="43" customFormat="1" ht="13.5">
      <c r="B169" s="697"/>
    </row>
    <row r="170" s="43" customFormat="1" ht="13.5">
      <c r="B170" s="697"/>
    </row>
    <row r="171" s="43" customFormat="1" ht="13.5">
      <c r="B171" s="697"/>
    </row>
    <row r="172" s="43" customFormat="1" ht="13.5">
      <c r="B172" s="697"/>
    </row>
    <row r="173" s="43" customFormat="1" ht="13.5">
      <c r="B173" s="697"/>
    </row>
    <row r="174" s="43" customFormat="1" ht="13.5">
      <c r="B174" s="697"/>
    </row>
    <row r="175" s="43" customFormat="1" ht="13.5">
      <c r="B175" s="697"/>
    </row>
    <row r="176" s="43" customFormat="1" ht="13.5">
      <c r="B176" s="697"/>
    </row>
    <row r="177" s="43" customFormat="1" ht="13.5">
      <c r="B177" s="697"/>
    </row>
    <row r="178" s="43" customFormat="1" ht="13.5">
      <c r="B178" s="697"/>
    </row>
    <row r="179" s="43" customFormat="1" ht="13.5">
      <c r="B179" s="697"/>
    </row>
    <row r="180" s="43" customFormat="1" ht="13.5">
      <c r="B180" s="697"/>
    </row>
    <row r="181" s="43" customFormat="1" ht="13.5">
      <c r="B181" s="697"/>
    </row>
    <row r="182" s="43" customFormat="1" ht="13.5">
      <c r="B182" s="697"/>
    </row>
    <row r="183" s="43" customFormat="1" ht="13.5">
      <c r="B183" s="697"/>
    </row>
    <row r="184" s="43" customFormat="1" ht="13.5">
      <c r="B184" s="697"/>
    </row>
    <row r="185" s="43" customFormat="1" ht="13.5">
      <c r="B185" s="697"/>
    </row>
    <row r="186" s="43" customFormat="1" ht="13.5">
      <c r="B186" s="697"/>
    </row>
    <row r="187" s="43" customFormat="1" ht="13.5">
      <c r="B187" s="697"/>
    </row>
    <row r="188" s="43" customFormat="1" ht="13.5">
      <c r="B188" s="697"/>
    </row>
    <row r="189" s="43" customFormat="1" ht="13.5">
      <c r="B189" s="697"/>
    </row>
    <row r="190" s="43" customFormat="1" ht="13.5">
      <c r="B190" s="697"/>
    </row>
    <row r="191" s="43" customFormat="1" ht="13.5">
      <c r="B191" s="697"/>
    </row>
    <row r="192" s="43" customFormat="1" ht="13.5">
      <c r="B192" s="697"/>
    </row>
    <row r="193" s="43" customFormat="1" ht="13.5">
      <c r="B193" s="697"/>
    </row>
    <row r="194" s="43" customFormat="1" ht="13.5">
      <c r="B194" s="697"/>
    </row>
    <row r="195" s="43" customFormat="1" ht="13.5">
      <c r="B195" s="697"/>
    </row>
    <row r="196" s="43" customFormat="1" ht="13.5">
      <c r="B196" s="697"/>
    </row>
    <row r="197" s="43" customFormat="1" ht="13.5">
      <c r="B197" s="697"/>
    </row>
    <row r="198" s="43" customFormat="1" ht="13.5">
      <c r="B198" s="697"/>
    </row>
    <row r="199" s="43" customFormat="1" ht="13.5">
      <c r="B199" s="697"/>
    </row>
    <row r="200" s="43" customFormat="1" ht="13.5">
      <c r="B200" s="697"/>
    </row>
    <row r="201" s="43" customFormat="1" ht="13.5">
      <c r="B201" s="697"/>
    </row>
    <row r="202" s="43" customFormat="1" ht="13.5">
      <c r="B202" s="697"/>
    </row>
    <row r="203" s="43" customFormat="1" ht="13.5">
      <c r="B203" s="697"/>
    </row>
    <row r="204" s="43" customFormat="1" ht="13.5">
      <c r="B204" s="697"/>
    </row>
    <row r="205" s="43" customFormat="1" ht="13.5">
      <c r="B205" s="697"/>
    </row>
    <row r="206" s="43" customFormat="1" ht="13.5">
      <c r="B206" s="697"/>
    </row>
    <row r="207" s="43" customFormat="1" ht="13.5">
      <c r="B207" s="697"/>
    </row>
    <row r="208" s="43" customFormat="1" ht="13.5">
      <c r="B208" s="697"/>
    </row>
    <row r="209" s="43" customFormat="1" ht="13.5">
      <c r="B209" s="697"/>
    </row>
    <row r="210" s="43" customFormat="1" ht="13.5">
      <c r="B210" s="697"/>
    </row>
    <row r="211" s="43" customFormat="1" ht="13.5">
      <c r="B211" s="697"/>
    </row>
    <row r="212" s="43" customFormat="1" ht="13.5">
      <c r="B212" s="697"/>
    </row>
    <row r="213" s="43" customFormat="1" ht="13.5">
      <c r="B213" s="697"/>
    </row>
    <row r="214" s="43" customFormat="1" ht="13.5">
      <c r="B214" s="697"/>
    </row>
    <row r="215" s="43" customFormat="1" ht="13.5">
      <c r="B215" s="697"/>
    </row>
    <row r="216" s="43" customFormat="1" ht="13.5">
      <c r="B216" s="697"/>
    </row>
    <row r="217" s="43" customFormat="1" ht="13.5">
      <c r="B217" s="697"/>
    </row>
    <row r="218" s="43" customFormat="1" ht="13.5">
      <c r="B218" s="697"/>
    </row>
    <row r="219" s="43" customFormat="1" ht="13.5">
      <c r="B219" s="697"/>
    </row>
    <row r="220" s="43" customFormat="1" ht="13.5">
      <c r="B220" s="697"/>
    </row>
    <row r="221" s="43" customFormat="1" ht="13.5">
      <c r="B221" s="697"/>
    </row>
    <row r="222" s="43" customFormat="1" ht="13.5">
      <c r="B222" s="697"/>
    </row>
    <row r="223" s="43" customFormat="1" ht="13.5">
      <c r="B223" s="697"/>
    </row>
    <row r="224" s="43" customFormat="1" ht="13.5">
      <c r="B224" s="697"/>
    </row>
    <row r="225" s="43" customFormat="1" ht="13.5">
      <c r="B225" s="697"/>
    </row>
    <row r="226" s="43" customFormat="1" ht="13.5">
      <c r="B226" s="697"/>
    </row>
    <row r="227" s="43" customFormat="1" ht="13.5">
      <c r="B227" s="697"/>
    </row>
    <row r="228" s="43" customFormat="1" ht="13.5">
      <c r="B228" s="697"/>
    </row>
    <row r="229" s="43" customFormat="1" ht="13.5">
      <c r="B229" s="697"/>
    </row>
    <row r="230" s="43" customFormat="1" ht="13.5">
      <c r="B230" s="697"/>
    </row>
    <row r="231" s="43" customFormat="1" ht="13.5">
      <c r="B231" s="697"/>
    </row>
    <row r="232" s="43" customFormat="1" ht="13.5">
      <c r="B232" s="697"/>
    </row>
    <row r="233" s="43" customFormat="1" ht="13.5">
      <c r="B233" s="697"/>
    </row>
    <row r="234" s="43" customFormat="1" ht="13.5">
      <c r="B234" s="697"/>
    </row>
    <row r="235" s="43" customFormat="1" ht="13.5">
      <c r="B235" s="697"/>
    </row>
    <row r="236" s="43" customFormat="1" ht="13.5">
      <c r="B236" s="697"/>
    </row>
    <row r="237" s="43" customFormat="1" ht="13.5">
      <c r="B237" s="697"/>
    </row>
    <row r="238" s="43" customFormat="1" ht="13.5">
      <c r="B238" s="697"/>
    </row>
    <row r="239" s="43" customFormat="1" ht="13.5">
      <c r="B239" s="697"/>
    </row>
    <row r="240" s="43" customFormat="1" ht="13.5">
      <c r="B240" s="697"/>
    </row>
    <row r="241" s="43" customFormat="1" ht="13.5">
      <c r="B241" s="697"/>
    </row>
    <row r="242" s="43" customFormat="1" ht="13.5">
      <c r="B242" s="697"/>
    </row>
    <row r="243" s="43" customFormat="1" ht="13.5">
      <c r="B243" s="697"/>
    </row>
    <row r="244" s="43" customFormat="1" ht="13.5">
      <c r="B244" s="697"/>
    </row>
    <row r="245" s="43" customFormat="1" ht="13.5">
      <c r="B245" s="697"/>
    </row>
    <row r="246" s="43" customFormat="1" ht="13.5">
      <c r="B246" s="697"/>
    </row>
    <row r="247" s="43" customFormat="1" ht="13.5">
      <c r="B247" s="697"/>
    </row>
    <row r="248" s="43" customFormat="1" ht="13.5">
      <c r="B248" s="697"/>
    </row>
    <row r="249" s="43" customFormat="1" ht="13.5">
      <c r="B249" s="697"/>
    </row>
    <row r="250" s="43" customFormat="1" ht="13.5">
      <c r="B250" s="697"/>
    </row>
    <row r="251" s="43" customFormat="1" ht="13.5">
      <c r="B251" s="697"/>
    </row>
    <row r="252" s="43" customFormat="1" ht="13.5">
      <c r="B252" s="697"/>
    </row>
    <row r="253" s="43" customFormat="1" ht="13.5">
      <c r="B253" s="697"/>
    </row>
    <row r="254" s="43" customFormat="1" ht="13.5">
      <c r="B254" s="697"/>
    </row>
    <row r="255" s="43" customFormat="1" ht="13.5">
      <c r="B255" s="697"/>
    </row>
    <row r="256" s="43" customFormat="1" ht="13.5">
      <c r="B256" s="697"/>
    </row>
    <row r="257" s="43" customFormat="1" ht="13.5">
      <c r="B257" s="697"/>
    </row>
    <row r="258" s="43" customFormat="1" ht="13.5">
      <c r="B258" s="697"/>
    </row>
    <row r="259" s="43" customFormat="1" ht="13.5">
      <c r="B259" s="697"/>
    </row>
    <row r="260" s="43" customFormat="1" ht="13.5">
      <c r="B260" s="697"/>
    </row>
    <row r="261" s="43" customFormat="1" ht="13.5">
      <c r="B261" s="697"/>
    </row>
    <row r="262" s="43" customFormat="1" ht="13.5">
      <c r="B262" s="697"/>
    </row>
    <row r="263" s="43" customFormat="1" ht="13.5">
      <c r="B263" s="697"/>
    </row>
    <row r="264" s="43" customFormat="1" ht="13.5">
      <c r="B264" s="697"/>
    </row>
    <row r="265" s="43" customFormat="1" ht="13.5">
      <c r="B265" s="697"/>
    </row>
    <row r="266" s="43" customFormat="1" ht="13.5">
      <c r="B266" s="697"/>
    </row>
    <row r="267" s="43" customFormat="1" ht="13.5">
      <c r="B267" s="697"/>
    </row>
    <row r="268" s="43" customFormat="1" ht="13.5">
      <c r="B268" s="697"/>
    </row>
    <row r="269" s="43" customFormat="1" ht="13.5">
      <c r="B269" s="697"/>
    </row>
    <row r="270" s="43" customFormat="1" ht="13.5">
      <c r="B270" s="697"/>
    </row>
    <row r="271" s="43" customFormat="1" ht="13.5">
      <c r="B271" s="697"/>
    </row>
    <row r="272" s="43" customFormat="1" ht="13.5">
      <c r="B272" s="697"/>
    </row>
    <row r="273" s="43" customFormat="1" ht="13.5">
      <c r="B273" s="697"/>
    </row>
    <row r="274" s="43" customFormat="1" ht="13.5">
      <c r="B274" s="697"/>
    </row>
    <row r="275" s="43" customFormat="1" ht="13.5">
      <c r="B275" s="697"/>
    </row>
    <row r="276" s="43" customFormat="1" ht="13.5">
      <c r="B276" s="697"/>
    </row>
    <row r="277" s="43" customFormat="1" ht="13.5">
      <c r="B277" s="697"/>
    </row>
    <row r="278" s="43" customFormat="1" ht="13.5">
      <c r="B278" s="697"/>
    </row>
    <row r="279" s="43" customFormat="1" ht="13.5">
      <c r="B279" s="697"/>
    </row>
    <row r="280" s="43" customFormat="1" ht="13.5">
      <c r="B280" s="697"/>
    </row>
    <row r="281" s="43" customFormat="1" ht="13.5">
      <c r="B281" s="697"/>
    </row>
    <row r="282" s="43" customFormat="1" ht="13.5">
      <c r="B282" s="697"/>
    </row>
    <row r="283" s="43" customFormat="1" ht="13.5">
      <c r="B283" s="697"/>
    </row>
    <row r="284" s="43" customFormat="1" ht="13.5">
      <c r="B284" s="697"/>
    </row>
    <row r="285" s="43" customFormat="1" ht="13.5">
      <c r="B285" s="697"/>
    </row>
    <row r="286" s="43" customFormat="1" ht="13.5">
      <c r="B286" s="697"/>
    </row>
    <row r="287" s="43" customFormat="1" ht="13.5">
      <c r="B287" s="697"/>
    </row>
    <row r="288" s="43" customFormat="1" ht="13.5">
      <c r="B288" s="697"/>
    </row>
    <row r="289" s="43" customFormat="1" ht="13.5">
      <c r="B289" s="697"/>
    </row>
    <row r="290" s="43" customFormat="1" ht="13.5">
      <c r="B290" s="697"/>
    </row>
    <row r="291" s="43" customFormat="1" ht="13.5">
      <c r="B291" s="697"/>
    </row>
    <row r="292" s="43" customFormat="1" ht="13.5">
      <c r="B292" s="697"/>
    </row>
    <row r="293" s="43" customFormat="1" ht="13.5">
      <c r="B293" s="697"/>
    </row>
    <row r="294" s="43" customFormat="1" ht="13.5">
      <c r="B294" s="697"/>
    </row>
    <row r="295" s="43" customFormat="1" ht="13.5">
      <c r="B295" s="697"/>
    </row>
    <row r="296" s="43" customFormat="1" ht="13.5">
      <c r="B296" s="697"/>
    </row>
    <row r="297" s="43" customFormat="1" ht="13.5">
      <c r="B297" s="697"/>
    </row>
    <row r="298" s="43" customFormat="1" ht="13.5">
      <c r="B298" s="697"/>
    </row>
    <row r="299" s="43" customFormat="1" ht="13.5">
      <c r="B299" s="697"/>
    </row>
    <row r="300" s="43" customFormat="1" ht="13.5">
      <c r="B300" s="697"/>
    </row>
    <row r="301" s="43" customFormat="1" ht="13.5">
      <c r="B301" s="697"/>
    </row>
    <row r="302" s="43" customFormat="1" ht="13.5">
      <c r="B302" s="697"/>
    </row>
    <row r="303" s="43" customFormat="1" ht="13.5">
      <c r="B303" s="697"/>
    </row>
    <row r="304" s="43" customFormat="1" ht="13.5">
      <c r="B304" s="697"/>
    </row>
    <row r="305" s="43" customFormat="1" ht="13.5">
      <c r="B305" s="697"/>
    </row>
    <row r="306" s="43" customFormat="1" ht="13.5">
      <c r="B306" s="697"/>
    </row>
    <row r="307" s="43" customFormat="1" ht="13.5">
      <c r="B307" s="697"/>
    </row>
    <row r="308" s="43" customFormat="1" ht="13.5">
      <c r="B308" s="697"/>
    </row>
    <row r="309" s="43" customFormat="1" ht="13.5">
      <c r="B309" s="697"/>
    </row>
    <row r="310" s="43" customFormat="1" ht="13.5">
      <c r="B310" s="697"/>
    </row>
    <row r="311" s="43" customFormat="1" ht="13.5">
      <c r="B311" s="697"/>
    </row>
    <row r="312" s="43" customFormat="1" ht="13.5">
      <c r="B312" s="697"/>
    </row>
    <row r="313" s="43" customFormat="1" ht="13.5">
      <c r="B313" s="697"/>
    </row>
    <row r="314" s="43" customFormat="1" ht="13.5">
      <c r="B314" s="697"/>
    </row>
    <row r="315" s="43" customFormat="1" ht="13.5">
      <c r="B315" s="697"/>
    </row>
    <row r="316" s="43" customFormat="1" ht="13.5">
      <c r="B316" s="697"/>
    </row>
    <row r="317" s="43" customFormat="1" ht="13.5">
      <c r="B317" s="697"/>
    </row>
    <row r="318" s="43" customFormat="1" ht="13.5">
      <c r="B318" s="697"/>
    </row>
    <row r="319" s="43" customFormat="1" ht="13.5">
      <c r="B319" s="697"/>
    </row>
    <row r="320" s="43" customFormat="1" ht="13.5">
      <c r="B320" s="697"/>
    </row>
    <row r="321" s="43" customFormat="1" ht="13.5">
      <c r="B321" s="697"/>
    </row>
    <row r="322" s="43" customFormat="1" ht="13.5">
      <c r="B322" s="697"/>
    </row>
    <row r="323" s="43" customFormat="1" ht="13.5">
      <c r="B323" s="697"/>
    </row>
    <row r="324" s="43" customFormat="1" ht="13.5">
      <c r="B324" s="697"/>
    </row>
    <row r="325" s="43" customFormat="1" ht="13.5">
      <c r="B325" s="697"/>
    </row>
    <row r="326" s="43" customFormat="1" ht="13.5">
      <c r="B326" s="697"/>
    </row>
    <row r="327" s="43" customFormat="1" ht="13.5">
      <c r="B327" s="697"/>
    </row>
    <row r="328" s="43" customFormat="1" ht="13.5">
      <c r="B328" s="697"/>
    </row>
    <row r="329" s="43" customFormat="1" ht="13.5">
      <c r="B329" s="697"/>
    </row>
    <row r="330" s="43" customFormat="1" ht="12.75">
      <c r="B330" s="698" t="s">
        <v>145</v>
      </c>
    </row>
    <row r="331" s="43" customFormat="1" ht="12.75"/>
    <row r="332" s="43" customFormat="1" ht="12.75"/>
    <row r="333" s="43" customFormat="1" ht="12.75">
      <c r="B333" s="698"/>
    </row>
    <row r="334" s="43" customFormat="1" ht="12.75"/>
    <row r="335" s="43" customFormat="1" ht="12.75"/>
    <row r="336" s="43" customFormat="1" ht="12.75"/>
  </sheetData>
  <sheetProtection password="B55E" sheet="1" objects="1" scenarios="1" selectLockedCells="1" selectUnlockedCells="1"/>
  <mergeCells count="7">
    <mergeCell ref="E1:F1"/>
    <mergeCell ref="B3:F3"/>
    <mergeCell ref="B2:E2"/>
    <mergeCell ref="B6:B8"/>
    <mergeCell ref="C6:C8"/>
    <mergeCell ref="D6:D7"/>
    <mergeCell ref="E6:F6"/>
  </mergeCells>
  <printOptions/>
  <pageMargins left="0.75" right="0.75" top="0.21" bottom="0.28" header="0.21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B1:H118"/>
  <sheetViews>
    <sheetView workbookViewId="0" topLeftCell="B50">
      <selection activeCell="B95" sqref="B95"/>
    </sheetView>
  </sheetViews>
  <sheetFormatPr defaultColWidth="9.140625" defaultRowHeight="12.75"/>
  <cols>
    <col min="1" max="1" width="3.57421875" style="0" hidden="1" customWidth="1"/>
    <col min="2" max="2" width="9.57421875" style="0" customWidth="1"/>
    <col min="3" max="3" width="41.57421875" style="0" customWidth="1"/>
    <col min="4" max="4" width="15.7109375" style="0" customWidth="1"/>
    <col min="5" max="5" width="11.140625" style="0" customWidth="1"/>
    <col min="6" max="6" width="12.00390625" style="0" customWidth="1"/>
    <col min="7" max="7" width="0.13671875" style="0" customWidth="1"/>
  </cols>
  <sheetData>
    <row r="1" spans="2:7" ht="25.5" customHeight="1">
      <c r="B1" s="559" t="s">
        <v>257</v>
      </c>
      <c r="C1" s="567"/>
      <c r="D1" s="567"/>
      <c r="E1" s="805" t="s">
        <v>544</v>
      </c>
      <c r="F1" s="805"/>
      <c r="G1" s="805"/>
    </row>
    <row r="2" spans="2:6" ht="21.75" customHeight="1">
      <c r="B2" s="562" t="s">
        <v>259</v>
      </c>
      <c r="E2" s="567"/>
      <c r="F2" s="567"/>
    </row>
    <row r="3" spans="2:6" ht="12.75" customHeight="1">
      <c r="B3" s="808" t="s">
        <v>260</v>
      </c>
      <c r="C3" s="808"/>
      <c r="D3" s="573"/>
      <c r="E3" s="567"/>
      <c r="F3" s="567"/>
    </row>
    <row r="4" spans="2:6" ht="21.75" customHeight="1">
      <c r="B4" s="562" t="s">
        <v>631</v>
      </c>
      <c r="C4" s="573"/>
      <c r="E4" s="567"/>
      <c r="F4" s="567"/>
    </row>
    <row r="5" spans="2:6" ht="14.25" customHeight="1">
      <c r="B5" s="808" t="s">
        <v>261</v>
      </c>
      <c r="C5" s="808"/>
      <c r="D5" s="573"/>
      <c r="E5" s="567"/>
      <c r="F5" s="567"/>
    </row>
    <row r="6" spans="2:6" ht="14.25" customHeight="1">
      <c r="B6" s="574"/>
      <c r="C6" s="574"/>
      <c r="D6" s="573"/>
      <c r="E6" s="567"/>
      <c r="F6" s="567"/>
    </row>
    <row r="7" spans="2:6" ht="14.25">
      <c r="B7" s="809" t="s">
        <v>262</v>
      </c>
      <c r="C7" s="809"/>
      <c r="D7" s="809"/>
      <c r="E7" s="809"/>
      <c r="F7" s="809"/>
    </row>
    <row r="8" spans="2:6" ht="14.25">
      <c r="B8" s="809" t="s">
        <v>634</v>
      </c>
      <c r="C8" s="809"/>
      <c r="D8" s="809"/>
      <c r="E8" s="809"/>
      <c r="F8" s="809"/>
    </row>
    <row r="9" spans="2:6" ht="14.25">
      <c r="B9" s="575"/>
      <c r="C9" s="575"/>
      <c r="D9" s="576"/>
      <c r="E9" s="576"/>
      <c r="F9" s="576"/>
    </row>
    <row r="10" spans="2:8" ht="15" customHeight="1">
      <c r="B10" s="577" t="s">
        <v>635</v>
      </c>
      <c r="C10" s="578" t="s">
        <v>636</v>
      </c>
      <c r="D10" s="578" t="s">
        <v>637</v>
      </c>
      <c r="E10" s="579" t="s">
        <v>638</v>
      </c>
      <c r="F10" s="577" t="s">
        <v>639</v>
      </c>
      <c r="G10" s="580"/>
      <c r="H10" s="581"/>
    </row>
    <row r="11" spans="2:8" ht="23.25" customHeight="1">
      <c r="B11" s="582"/>
      <c r="C11" s="583" t="s">
        <v>640</v>
      </c>
      <c r="D11" s="584" t="s">
        <v>641</v>
      </c>
      <c r="E11" s="585" t="s">
        <v>642</v>
      </c>
      <c r="F11" s="582" t="s">
        <v>643</v>
      </c>
      <c r="G11" s="580"/>
      <c r="H11" s="581"/>
    </row>
    <row r="12" spans="2:8" ht="15" customHeight="1">
      <c r="B12" s="582" t="s">
        <v>644</v>
      </c>
      <c r="C12" s="583"/>
      <c r="D12" s="584"/>
      <c r="E12" s="585"/>
      <c r="F12" s="586">
        <v>7300</v>
      </c>
      <c r="G12" s="580"/>
      <c r="H12" s="581"/>
    </row>
    <row r="13" spans="2:8" ht="15" customHeight="1">
      <c r="B13" s="582"/>
      <c r="C13" s="583"/>
      <c r="D13" s="584"/>
      <c r="E13" s="585" t="s">
        <v>645</v>
      </c>
      <c r="F13" s="587" t="s">
        <v>646</v>
      </c>
      <c r="G13" s="580"/>
      <c r="H13" s="581"/>
    </row>
    <row r="14" spans="2:8" ht="12.75">
      <c r="B14" s="588">
        <v>1</v>
      </c>
      <c r="C14" s="589">
        <v>2</v>
      </c>
      <c r="D14" s="589">
        <v>3</v>
      </c>
      <c r="E14" s="588">
        <v>4</v>
      </c>
      <c r="F14" s="590">
        <v>5</v>
      </c>
      <c r="G14" s="580"/>
      <c r="H14" s="581"/>
    </row>
    <row r="15" spans="2:8" ht="15" customHeight="1">
      <c r="B15" s="591">
        <v>1</v>
      </c>
      <c r="C15" s="560" t="s">
        <v>657</v>
      </c>
      <c r="D15" s="613" t="s">
        <v>650</v>
      </c>
      <c r="E15" s="592">
        <f aca="true" t="shared" si="0" ref="E15:E49">ROUND(F15/F$12,1)</f>
        <v>3</v>
      </c>
      <c r="F15" s="593">
        <v>21900</v>
      </c>
      <c r="G15" s="580"/>
      <c r="H15" s="581"/>
    </row>
    <row r="16" spans="2:8" ht="15" customHeight="1">
      <c r="B16" s="594">
        <f>+B15+1</f>
        <v>2</v>
      </c>
      <c r="C16" s="560" t="s">
        <v>660</v>
      </c>
      <c r="D16" s="614" t="s">
        <v>651</v>
      </c>
      <c r="E16" s="592">
        <f t="shared" si="0"/>
        <v>2</v>
      </c>
      <c r="F16" s="593">
        <v>14600</v>
      </c>
      <c r="G16" s="580"/>
      <c r="H16" s="581"/>
    </row>
    <row r="17" spans="2:8" ht="15" customHeight="1">
      <c r="B17" s="594">
        <f aca="true" t="shared" si="1" ref="B17:B25">+B16+1</f>
        <v>3</v>
      </c>
      <c r="C17" s="560" t="s">
        <v>661</v>
      </c>
      <c r="D17" s="614" t="s">
        <v>652</v>
      </c>
      <c r="E17" s="592">
        <f t="shared" si="0"/>
        <v>3</v>
      </c>
      <c r="F17" s="593">
        <v>21900</v>
      </c>
      <c r="G17" s="580"/>
      <c r="H17" s="581"/>
    </row>
    <row r="18" spans="2:8" ht="15" customHeight="1">
      <c r="B18" s="594">
        <f t="shared" si="1"/>
        <v>4</v>
      </c>
      <c r="C18" s="560" t="s">
        <v>662</v>
      </c>
      <c r="D18" s="614" t="s">
        <v>653</v>
      </c>
      <c r="E18" s="592">
        <f t="shared" si="0"/>
        <v>1</v>
      </c>
      <c r="F18" s="593">
        <v>7300</v>
      </c>
      <c r="G18" s="580"/>
      <c r="H18" s="581"/>
    </row>
    <row r="19" spans="2:8" ht="15" customHeight="1">
      <c r="B19" s="594">
        <f t="shared" si="1"/>
        <v>5</v>
      </c>
      <c r="C19" s="560" t="s">
        <v>658</v>
      </c>
      <c r="D19" s="614" t="s">
        <v>654</v>
      </c>
      <c r="E19" s="592">
        <f>ROUND(F19/F$12,1)</f>
        <v>1</v>
      </c>
      <c r="F19" s="593">
        <v>7300</v>
      </c>
      <c r="G19" s="580"/>
      <c r="H19" s="581"/>
    </row>
    <row r="20" spans="2:8" ht="15" customHeight="1">
      <c r="B20" s="594">
        <f t="shared" si="1"/>
        <v>6</v>
      </c>
      <c r="C20" s="560" t="s">
        <v>659</v>
      </c>
      <c r="D20" s="614" t="s">
        <v>655</v>
      </c>
      <c r="E20" s="592">
        <f t="shared" si="0"/>
        <v>1</v>
      </c>
      <c r="F20" s="593">
        <v>7300</v>
      </c>
      <c r="G20" s="580"/>
      <c r="H20" s="581"/>
    </row>
    <row r="21" spans="2:8" ht="15" customHeight="1">
      <c r="B21" s="594">
        <f t="shared" si="1"/>
        <v>7</v>
      </c>
      <c r="C21" s="560" t="s">
        <v>663</v>
      </c>
      <c r="D21" s="614" t="s">
        <v>656</v>
      </c>
      <c r="E21" s="592">
        <f t="shared" si="0"/>
        <v>2</v>
      </c>
      <c r="F21" s="593">
        <v>14600</v>
      </c>
      <c r="G21" s="580"/>
      <c r="H21" s="581"/>
    </row>
    <row r="22" spans="2:8" ht="15" customHeight="1">
      <c r="B22" s="594">
        <f t="shared" si="1"/>
        <v>8</v>
      </c>
      <c r="C22" s="611"/>
      <c r="D22" s="595"/>
      <c r="E22" s="592">
        <f t="shared" si="0"/>
        <v>0</v>
      </c>
      <c r="F22" s="593"/>
      <c r="G22" s="580"/>
      <c r="H22" s="581"/>
    </row>
    <row r="23" spans="2:8" ht="15" customHeight="1">
      <c r="B23" s="594">
        <f t="shared" si="1"/>
        <v>9</v>
      </c>
      <c r="C23" s="611"/>
      <c r="D23" s="595"/>
      <c r="E23" s="592">
        <f t="shared" si="0"/>
        <v>0</v>
      </c>
      <c r="F23" s="593"/>
      <c r="G23" s="580"/>
      <c r="H23" s="581"/>
    </row>
    <row r="24" spans="2:8" ht="15" customHeight="1">
      <c r="B24" s="610">
        <f t="shared" si="1"/>
        <v>10</v>
      </c>
      <c r="C24" s="611"/>
      <c r="D24" s="612"/>
      <c r="E24" s="592">
        <f t="shared" si="0"/>
        <v>0</v>
      </c>
      <c r="F24" s="593"/>
      <c r="G24" s="580"/>
      <c r="H24" s="581"/>
    </row>
    <row r="25" spans="2:8" ht="15" customHeight="1" hidden="1">
      <c r="B25" s="594">
        <f t="shared" si="1"/>
        <v>11</v>
      </c>
      <c r="C25" s="595"/>
      <c r="D25" s="595"/>
      <c r="E25" s="592">
        <f t="shared" si="0"/>
        <v>0</v>
      </c>
      <c r="F25" s="593"/>
      <c r="G25" s="580"/>
      <c r="H25" s="581"/>
    </row>
    <row r="26" spans="2:8" ht="15" customHeight="1" hidden="1">
      <c r="B26" s="594">
        <f>+B25+1</f>
        <v>12</v>
      </c>
      <c r="C26" s="595"/>
      <c r="D26" s="595"/>
      <c r="E26" s="592">
        <f t="shared" si="0"/>
        <v>0</v>
      </c>
      <c r="F26" s="593"/>
      <c r="G26" s="580"/>
      <c r="H26" s="581"/>
    </row>
    <row r="27" spans="2:8" ht="15" customHeight="1" hidden="1">
      <c r="B27" s="594">
        <f aca="true" t="shared" si="2" ref="B27:B32">+B26+1</f>
        <v>13</v>
      </c>
      <c r="C27" s="595"/>
      <c r="D27" s="595"/>
      <c r="E27" s="592">
        <f t="shared" si="0"/>
        <v>0</v>
      </c>
      <c r="F27" s="593"/>
      <c r="G27" s="580"/>
      <c r="H27" s="581"/>
    </row>
    <row r="28" spans="2:8" ht="15" customHeight="1" hidden="1">
      <c r="B28" s="594">
        <f t="shared" si="2"/>
        <v>14</v>
      </c>
      <c r="C28" s="595"/>
      <c r="D28" s="595"/>
      <c r="E28" s="592">
        <f t="shared" si="0"/>
        <v>0</v>
      </c>
      <c r="F28" s="593"/>
      <c r="G28" s="580"/>
      <c r="H28" s="581"/>
    </row>
    <row r="29" spans="2:8" ht="15" customHeight="1" hidden="1">
      <c r="B29" s="594">
        <f t="shared" si="2"/>
        <v>15</v>
      </c>
      <c r="C29" s="595"/>
      <c r="D29" s="595"/>
      <c r="E29" s="592">
        <f t="shared" si="0"/>
        <v>0</v>
      </c>
      <c r="F29" s="593"/>
      <c r="G29" s="580"/>
      <c r="H29" s="581"/>
    </row>
    <row r="30" spans="2:8" ht="15" customHeight="1" hidden="1">
      <c r="B30" s="594">
        <f t="shared" si="2"/>
        <v>16</v>
      </c>
      <c r="C30" s="595"/>
      <c r="D30" s="595"/>
      <c r="E30" s="592">
        <f t="shared" si="0"/>
        <v>0</v>
      </c>
      <c r="F30" s="593"/>
      <c r="G30" s="580"/>
      <c r="H30" s="581"/>
    </row>
    <row r="31" spans="2:8" ht="15" customHeight="1" hidden="1">
      <c r="B31" s="594">
        <f t="shared" si="2"/>
        <v>17</v>
      </c>
      <c r="C31" s="595"/>
      <c r="D31" s="595"/>
      <c r="E31" s="592">
        <f t="shared" si="0"/>
        <v>0</v>
      </c>
      <c r="F31" s="593"/>
      <c r="G31" s="580"/>
      <c r="H31" s="581"/>
    </row>
    <row r="32" spans="2:8" ht="15" customHeight="1" hidden="1">
      <c r="B32" s="594">
        <f t="shared" si="2"/>
        <v>18</v>
      </c>
      <c r="C32" s="595"/>
      <c r="D32" s="595"/>
      <c r="E32" s="592">
        <f t="shared" si="0"/>
        <v>0</v>
      </c>
      <c r="F32" s="593"/>
      <c r="G32" s="580"/>
      <c r="H32" s="581"/>
    </row>
    <row r="33" spans="2:8" ht="15" customHeight="1" hidden="1">
      <c r="B33" s="594">
        <f>+B32+1</f>
        <v>19</v>
      </c>
      <c r="C33" s="595"/>
      <c r="D33" s="595"/>
      <c r="E33" s="592">
        <f t="shared" si="0"/>
        <v>0</v>
      </c>
      <c r="F33" s="593"/>
      <c r="G33" s="580"/>
      <c r="H33" s="581"/>
    </row>
    <row r="34" spans="2:8" ht="15" customHeight="1" hidden="1">
      <c r="B34" s="594">
        <f aca="true" t="shared" si="3" ref="B34:B49">+B33+1</f>
        <v>20</v>
      </c>
      <c r="C34" s="595"/>
      <c r="D34" s="595"/>
      <c r="E34" s="592">
        <f t="shared" si="0"/>
        <v>0</v>
      </c>
      <c r="F34" s="593"/>
      <c r="G34" s="580"/>
      <c r="H34" s="581"/>
    </row>
    <row r="35" spans="2:8" ht="15" customHeight="1" hidden="1">
      <c r="B35" s="594">
        <f t="shared" si="3"/>
        <v>21</v>
      </c>
      <c r="C35" s="595"/>
      <c r="D35" s="595"/>
      <c r="E35" s="592">
        <f t="shared" si="0"/>
        <v>0</v>
      </c>
      <c r="F35" s="593"/>
      <c r="G35" s="580"/>
      <c r="H35" s="581"/>
    </row>
    <row r="36" spans="2:8" ht="15" customHeight="1" hidden="1">
      <c r="B36" s="594">
        <f t="shared" si="3"/>
        <v>22</v>
      </c>
      <c r="C36" s="595"/>
      <c r="D36" s="595"/>
      <c r="E36" s="592">
        <f t="shared" si="0"/>
        <v>0</v>
      </c>
      <c r="F36" s="593"/>
      <c r="G36" s="580"/>
      <c r="H36" s="581"/>
    </row>
    <row r="37" spans="2:8" ht="15" customHeight="1" hidden="1">
      <c r="B37" s="594">
        <f t="shared" si="3"/>
        <v>23</v>
      </c>
      <c r="C37" s="595"/>
      <c r="D37" s="595"/>
      <c r="E37" s="592">
        <f t="shared" si="0"/>
        <v>0</v>
      </c>
      <c r="F37" s="593"/>
      <c r="G37" s="580"/>
      <c r="H37" s="581"/>
    </row>
    <row r="38" spans="2:8" ht="15" customHeight="1" hidden="1">
      <c r="B38" s="594">
        <f t="shared" si="3"/>
        <v>24</v>
      </c>
      <c r="C38" s="595"/>
      <c r="D38" s="595"/>
      <c r="E38" s="592">
        <f t="shared" si="0"/>
        <v>0</v>
      </c>
      <c r="F38" s="593"/>
      <c r="G38" s="580"/>
      <c r="H38" s="581"/>
    </row>
    <row r="39" spans="2:8" ht="15" customHeight="1" hidden="1">
      <c r="B39" s="594">
        <f t="shared" si="3"/>
        <v>25</v>
      </c>
      <c r="C39" s="595"/>
      <c r="D39" s="595"/>
      <c r="E39" s="592">
        <f t="shared" si="0"/>
        <v>0</v>
      </c>
      <c r="F39" s="593"/>
      <c r="G39" s="580"/>
      <c r="H39" s="581"/>
    </row>
    <row r="40" spans="2:8" ht="15" customHeight="1" hidden="1">
      <c r="B40" s="594">
        <f t="shared" si="3"/>
        <v>26</v>
      </c>
      <c r="C40" s="595"/>
      <c r="D40" s="595"/>
      <c r="E40" s="592">
        <f t="shared" si="0"/>
        <v>0</v>
      </c>
      <c r="F40" s="593"/>
      <c r="G40" s="580"/>
      <c r="H40" s="581"/>
    </row>
    <row r="41" spans="2:8" ht="15" customHeight="1" hidden="1">
      <c r="B41" s="594">
        <f t="shared" si="3"/>
        <v>27</v>
      </c>
      <c r="C41" s="595"/>
      <c r="D41" s="595"/>
      <c r="E41" s="592">
        <f t="shared" si="0"/>
        <v>0</v>
      </c>
      <c r="F41" s="593"/>
      <c r="G41" s="580"/>
      <c r="H41" s="581"/>
    </row>
    <row r="42" spans="2:8" ht="15" customHeight="1" hidden="1">
      <c r="B42" s="594">
        <f t="shared" si="3"/>
        <v>28</v>
      </c>
      <c r="C42" s="595"/>
      <c r="D42" s="595"/>
      <c r="E42" s="592">
        <f t="shared" si="0"/>
        <v>0</v>
      </c>
      <c r="F42" s="593"/>
      <c r="G42" s="580"/>
      <c r="H42" s="581"/>
    </row>
    <row r="43" spans="2:8" ht="15" customHeight="1" hidden="1">
      <c r="B43" s="594">
        <f t="shared" si="3"/>
        <v>29</v>
      </c>
      <c r="C43" s="595"/>
      <c r="D43" s="595"/>
      <c r="E43" s="592">
        <f t="shared" si="0"/>
        <v>0</v>
      </c>
      <c r="F43" s="593"/>
      <c r="G43" s="580"/>
      <c r="H43" s="581"/>
    </row>
    <row r="44" spans="2:8" ht="15" customHeight="1" hidden="1">
      <c r="B44" s="594">
        <f t="shared" si="3"/>
        <v>30</v>
      </c>
      <c r="C44" s="595"/>
      <c r="D44" s="595"/>
      <c r="E44" s="592">
        <f t="shared" si="0"/>
        <v>0</v>
      </c>
      <c r="F44" s="593"/>
      <c r="G44" s="580"/>
      <c r="H44" s="581"/>
    </row>
    <row r="45" spans="2:8" ht="15" customHeight="1" hidden="1">
      <c r="B45" s="594">
        <f t="shared" si="3"/>
        <v>31</v>
      </c>
      <c r="C45" s="595"/>
      <c r="D45" s="595"/>
      <c r="E45" s="592">
        <f t="shared" si="0"/>
        <v>0</v>
      </c>
      <c r="F45" s="593"/>
      <c r="G45" s="580"/>
      <c r="H45" s="581"/>
    </row>
    <row r="46" spans="2:8" ht="15" customHeight="1" hidden="1">
      <c r="B46" s="594">
        <f t="shared" si="3"/>
        <v>32</v>
      </c>
      <c r="C46" s="595"/>
      <c r="D46" s="595"/>
      <c r="E46" s="592">
        <f t="shared" si="0"/>
        <v>0</v>
      </c>
      <c r="F46" s="593"/>
      <c r="G46" s="580"/>
      <c r="H46" s="581"/>
    </row>
    <row r="47" spans="2:8" ht="15" customHeight="1" hidden="1">
      <c r="B47" s="594">
        <f t="shared" si="3"/>
        <v>33</v>
      </c>
      <c r="C47" s="595"/>
      <c r="D47" s="595"/>
      <c r="E47" s="592">
        <f t="shared" si="0"/>
        <v>0</v>
      </c>
      <c r="F47" s="593"/>
      <c r="G47" s="580"/>
      <c r="H47" s="581"/>
    </row>
    <row r="48" spans="2:8" ht="15" customHeight="1" hidden="1">
      <c r="B48" s="594">
        <f t="shared" si="3"/>
        <v>34</v>
      </c>
      <c r="C48" s="595"/>
      <c r="D48" s="595"/>
      <c r="E48" s="592">
        <f t="shared" si="0"/>
        <v>0</v>
      </c>
      <c r="F48" s="593"/>
      <c r="G48" s="580"/>
      <c r="H48" s="581"/>
    </row>
    <row r="49" spans="2:8" ht="15" customHeight="1" hidden="1">
      <c r="B49" s="594">
        <f t="shared" si="3"/>
        <v>35</v>
      </c>
      <c r="C49" s="595"/>
      <c r="D49" s="595"/>
      <c r="E49" s="592">
        <f t="shared" si="0"/>
        <v>0</v>
      </c>
      <c r="F49" s="593"/>
      <c r="G49" s="580"/>
      <c r="H49" s="581"/>
    </row>
    <row r="50" spans="2:8" ht="25.5" customHeight="1">
      <c r="B50" s="596"/>
      <c r="C50" s="597" t="s">
        <v>295</v>
      </c>
      <c r="D50" s="588" t="s">
        <v>160</v>
      </c>
      <c r="E50" s="598">
        <f>SUM(E15:E49)</f>
        <v>13</v>
      </c>
      <c r="F50" s="599">
        <f>SUM(F15:F49)</f>
        <v>94900</v>
      </c>
      <c r="G50" s="600"/>
      <c r="H50" s="600" t="s">
        <v>160</v>
      </c>
    </row>
    <row r="51" spans="2:6" ht="12.75">
      <c r="B51" s="570"/>
      <c r="C51" s="570"/>
      <c r="D51" s="601"/>
      <c r="E51" s="602"/>
      <c r="F51" s="602"/>
    </row>
    <row r="52" spans="2:7" ht="15.75">
      <c r="B52" s="615" t="s">
        <v>647</v>
      </c>
      <c r="C52" s="603" t="s">
        <v>648</v>
      </c>
      <c r="D52" s="603"/>
      <c r="E52" s="604"/>
      <c r="F52" s="604"/>
      <c r="G52" s="561"/>
    </row>
    <row r="53" spans="2:7" ht="42.75" customHeight="1">
      <c r="B53" s="605"/>
      <c r="C53" s="804" t="s">
        <v>649</v>
      </c>
      <c r="D53" s="804"/>
      <c r="E53" s="804"/>
      <c r="F53" s="804"/>
      <c r="G53" s="606"/>
    </row>
    <row r="54" spans="2:7" ht="15.75">
      <c r="B54" s="570"/>
      <c r="C54" s="603"/>
      <c r="D54" s="603"/>
      <c r="E54" s="604"/>
      <c r="F54" s="604"/>
      <c r="G54" s="561"/>
    </row>
    <row r="55" spans="2:7" ht="15.75">
      <c r="B55" s="570"/>
      <c r="C55" s="603"/>
      <c r="D55" s="603"/>
      <c r="E55" s="604"/>
      <c r="F55" s="604"/>
      <c r="G55" s="561"/>
    </row>
    <row r="56" spans="2:6" ht="15.75">
      <c r="B56" s="569" t="s">
        <v>664</v>
      </c>
      <c r="C56" s="570"/>
      <c r="D56" s="561" t="s">
        <v>633</v>
      </c>
      <c r="E56" s="561"/>
      <c r="F56" s="561"/>
    </row>
    <row r="57" spans="2:6" ht="15.75" customHeight="1">
      <c r="B57" s="607" t="s">
        <v>279</v>
      </c>
      <c r="C57" s="561"/>
      <c r="D57" s="806" t="s">
        <v>665</v>
      </c>
      <c r="E57" s="806"/>
      <c r="F57" s="807"/>
    </row>
    <row r="58" spans="2:7" ht="15.75">
      <c r="B58" s="561" t="s">
        <v>280</v>
      </c>
      <c r="C58" s="561"/>
      <c r="D58" s="561"/>
      <c r="E58" s="561"/>
      <c r="F58" s="561"/>
      <c r="G58" s="561"/>
    </row>
    <row r="59" spans="2:7" ht="15.75">
      <c r="B59" s="561" t="s">
        <v>281</v>
      </c>
      <c r="C59" s="561"/>
      <c r="D59" s="570"/>
      <c r="E59" s="570"/>
      <c r="F59" s="570"/>
      <c r="G59" s="562"/>
    </row>
    <row r="60" spans="2:7" ht="15.75">
      <c r="B60" s="569"/>
      <c r="E60" s="561"/>
      <c r="F60" s="561"/>
      <c r="G60" s="561"/>
    </row>
    <row r="61" spans="2:7" ht="15.75">
      <c r="B61" s="607"/>
      <c r="D61" s="561"/>
      <c r="E61" s="606"/>
      <c r="F61" s="606"/>
      <c r="G61" s="608"/>
    </row>
    <row r="62" spans="2:7" ht="15.75">
      <c r="B62" s="561"/>
      <c r="C62" s="561"/>
      <c r="D62" s="561"/>
      <c r="E62" s="561"/>
      <c r="F62" s="561"/>
      <c r="G62" s="561"/>
    </row>
    <row r="63" spans="2:7" ht="15.75">
      <c r="B63" s="561"/>
      <c r="C63" s="561"/>
      <c r="G63" s="562"/>
    </row>
    <row r="64" spans="5:6" ht="12.75">
      <c r="E64" s="609"/>
      <c r="F64" s="609"/>
    </row>
    <row r="65" spans="5:6" ht="12.75">
      <c r="E65" s="609"/>
      <c r="F65" s="609"/>
    </row>
    <row r="66" spans="5:6" ht="12.75">
      <c r="E66" s="609"/>
      <c r="F66" s="609"/>
    </row>
    <row r="67" spans="5:6" ht="12.75">
      <c r="E67" s="609"/>
      <c r="F67" s="609"/>
    </row>
    <row r="68" spans="5:6" ht="12.75">
      <c r="E68" s="609"/>
      <c r="F68" s="609"/>
    </row>
    <row r="69" spans="5:6" ht="12.75">
      <c r="E69" s="609"/>
      <c r="F69" s="609"/>
    </row>
    <row r="70" spans="5:6" ht="12.75">
      <c r="E70" s="609"/>
      <c r="F70" s="609"/>
    </row>
    <row r="71" spans="5:6" ht="12.75">
      <c r="E71" s="609"/>
      <c r="F71" s="609"/>
    </row>
    <row r="72" spans="5:6" ht="12.75">
      <c r="E72" s="609"/>
      <c r="F72" s="609"/>
    </row>
    <row r="73" spans="5:6" ht="12.75">
      <c r="E73" s="609"/>
      <c r="F73" s="609"/>
    </row>
    <row r="74" spans="5:6" ht="12.75">
      <c r="E74" s="609"/>
      <c r="F74" s="609"/>
    </row>
    <row r="75" spans="5:6" ht="12.75">
      <c r="E75" s="609"/>
      <c r="F75" s="609"/>
    </row>
    <row r="76" spans="5:6" ht="12.75">
      <c r="E76" s="609"/>
      <c r="F76" s="609"/>
    </row>
    <row r="77" spans="5:6" ht="12.75">
      <c r="E77" s="609"/>
      <c r="F77" s="609"/>
    </row>
    <row r="78" spans="5:6" ht="12.75">
      <c r="E78" s="609"/>
      <c r="F78" s="609"/>
    </row>
    <row r="79" spans="5:6" ht="12.75">
      <c r="E79" s="609"/>
      <c r="F79" s="609"/>
    </row>
    <row r="80" spans="5:6" ht="12.75">
      <c r="E80" s="609"/>
      <c r="F80" s="609"/>
    </row>
    <row r="81" spans="5:6" ht="12.75">
      <c r="E81" s="609"/>
      <c r="F81" s="609"/>
    </row>
    <row r="82" spans="5:6" ht="12.75">
      <c r="E82" s="609"/>
      <c r="F82" s="609"/>
    </row>
    <row r="83" spans="5:6" ht="12.75">
      <c r="E83" s="609"/>
      <c r="F83" s="609"/>
    </row>
    <row r="84" spans="5:6" ht="12.75">
      <c r="E84" s="609"/>
      <c r="F84" s="609"/>
    </row>
    <row r="85" spans="5:6" ht="12.75">
      <c r="E85" s="609"/>
      <c r="F85" s="609"/>
    </row>
    <row r="86" spans="5:6" ht="12.75">
      <c r="E86" s="609"/>
      <c r="F86" s="609"/>
    </row>
    <row r="87" spans="5:6" ht="12.75">
      <c r="E87" s="609"/>
      <c r="F87" s="609"/>
    </row>
    <row r="88" spans="5:6" ht="12.75">
      <c r="E88" s="609"/>
      <c r="F88" s="609"/>
    </row>
    <row r="89" spans="5:6" ht="12.75">
      <c r="E89" s="609"/>
      <c r="F89" s="609"/>
    </row>
    <row r="90" spans="5:6" ht="12.75">
      <c r="E90" s="609"/>
      <c r="F90" s="609"/>
    </row>
    <row r="91" spans="5:6" ht="12.75">
      <c r="E91" s="609"/>
      <c r="F91" s="609"/>
    </row>
    <row r="92" spans="5:6" ht="12.75">
      <c r="E92" s="609"/>
      <c r="F92" s="609"/>
    </row>
    <row r="93" spans="5:6" ht="12.75">
      <c r="E93" s="609"/>
      <c r="F93" s="609"/>
    </row>
    <row r="94" spans="5:6" ht="12.75">
      <c r="E94" s="609"/>
      <c r="F94" s="609"/>
    </row>
    <row r="95" spans="5:6" ht="12.75">
      <c r="E95" s="609"/>
      <c r="F95" s="609"/>
    </row>
    <row r="96" spans="5:6" ht="12.75">
      <c r="E96" s="609"/>
      <c r="F96" s="609"/>
    </row>
    <row r="97" spans="5:6" ht="12.75">
      <c r="E97" s="609"/>
      <c r="F97" s="609"/>
    </row>
    <row r="98" spans="5:6" ht="12.75">
      <c r="E98" s="609"/>
      <c r="F98" s="609"/>
    </row>
    <row r="99" spans="5:6" ht="12.75">
      <c r="E99" s="609"/>
      <c r="F99" s="609"/>
    </row>
    <row r="100" spans="5:6" ht="12.75">
      <c r="E100" s="609"/>
      <c r="F100" s="609"/>
    </row>
    <row r="101" spans="5:6" ht="12.75">
      <c r="E101" s="609"/>
      <c r="F101" s="609"/>
    </row>
    <row r="102" spans="5:6" ht="12.75">
      <c r="E102" s="609"/>
      <c r="F102" s="609"/>
    </row>
    <row r="103" spans="5:6" ht="12.75">
      <c r="E103" s="609"/>
      <c r="F103" s="609"/>
    </row>
    <row r="104" spans="5:6" ht="12.75">
      <c r="E104" s="609"/>
      <c r="F104" s="609"/>
    </row>
    <row r="105" spans="5:6" ht="12.75">
      <c r="E105" s="609"/>
      <c r="F105" s="609"/>
    </row>
    <row r="106" spans="5:6" ht="12.75">
      <c r="E106" s="609"/>
      <c r="F106" s="609"/>
    </row>
    <row r="107" spans="5:6" ht="12.75">
      <c r="E107" s="609"/>
      <c r="F107" s="609"/>
    </row>
    <row r="108" spans="5:6" ht="12.75">
      <c r="E108" s="609"/>
      <c r="F108" s="609"/>
    </row>
    <row r="109" spans="5:6" ht="12.75">
      <c r="E109" s="609"/>
      <c r="F109" s="609"/>
    </row>
    <row r="110" spans="5:6" ht="12.75">
      <c r="E110" s="609"/>
      <c r="F110" s="609"/>
    </row>
    <row r="111" spans="5:6" ht="12.75">
      <c r="E111" s="609"/>
      <c r="F111" s="609"/>
    </row>
    <row r="112" spans="5:6" ht="12.75">
      <c r="E112" s="609"/>
      <c r="F112" s="609"/>
    </row>
    <row r="113" spans="5:6" ht="12.75">
      <c r="E113" s="609"/>
      <c r="F113" s="609"/>
    </row>
    <row r="114" spans="5:6" ht="12.75">
      <c r="E114" s="609"/>
      <c r="F114" s="609"/>
    </row>
    <row r="115" spans="5:6" ht="12.75">
      <c r="E115" s="609"/>
      <c r="F115" s="609"/>
    </row>
    <row r="116" spans="5:6" ht="12.75">
      <c r="E116" s="609"/>
      <c r="F116" s="609"/>
    </row>
    <row r="117" spans="5:6" ht="12.75">
      <c r="E117" s="609"/>
      <c r="F117" s="609"/>
    </row>
    <row r="118" spans="5:6" ht="12.75">
      <c r="E118" s="609"/>
      <c r="F118" s="609"/>
    </row>
  </sheetData>
  <sheetProtection password="B55E" sheet="1" objects="1" scenarios="1" selectLockedCells="1" selectUnlockedCells="1"/>
  <mergeCells count="7">
    <mergeCell ref="C53:F53"/>
    <mergeCell ref="E1:G1"/>
    <mergeCell ref="D57:F57"/>
    <mergeCell ref="B3:C3"/>
    <mergeCell ref="B5:C5"/>
    <mergeCell ref="B7:F7"/>
    <mergeCell ref="B8:F8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B1:L28"/>
  <sheetViews>
    <sheetView tabSelected="1" workbookViewId="0" topLeftCell="A1">
      <selection activeCell="B95" sqref="B95"/>
    </sheetView>
  </sheetViews>
  <sheetFormatPr defaultColWidth="9.140625" defaultRowHeight="12.75"/>
  <cols>
    <col min="1" max="1" width="2.28125" style="62" customWidth="1"/>
    <col min="2" max="9" width="9.140625" style="62" customWidth="1"/>
    <col min="10" max="10" width="8.57421875" style="62" customWidth="1"/>
    <col min="11" max="12" width="0.13671875" style="62" customWidth="1"/>
    <col min="13" max="16384" width="9.140625" style="62" customWidth="1"/>
  </cols>
  <sheetData>
    <row r="1" spans="8:10" ht="15.75">
      <c r="H1" s="810" t="s">
        <v>537</v>
      </c>
      <c r="I1" s="810"/>
      <c r="J1" s="810"/>
    </row>
    <row r="2" spans="8:10" ht="15.75">
      <c r="H2" s="415"/>
      <c r="I2" s="415"/>
      <c r="J2" s="416"/>
    </row>
    <row r="4" spans="2:10" ht="15.75">
      <c r="B4" s="732" t="s">
        <v>545</v>
      </c>
      <c r="C4" s="811"/>
      <c r="D4" s="811"/>
      <c r="E4" s="811"/>
      <c r="F4" s="811"/>
      <c r="G4" s="811"/>
      <c r="H4" s="811"/>
      <c r="I4" s="811"/>
      <c r="J4" s="811"/>
    </row>
    <row r="5" spans="2:10" ht="15.75">
      <c r="B5" s="732" t="s">
        <v>546</v>
      </c>
      <c r="C5" s="811"/>
      <c r="D5" s="811"/>
      <c r="E5" s="811"/>
      <c r="F5" s="811"/>
      <c r="G5" s="811"/>
      <c r="H5" s="811"/>
      <c r="I5" s="811"/>
      <c r="J5" s="811"/>
    </row>
    <row r="6" spans="2:10" ht="15.75">
      <c r="B6" s="732" t="s">
        <v>547</v>
      </c>
      <c r="C6" s="811"/>
      <c r="D6" s="811"/>
      <c r="E6" s="811"/>
      <c r="F6" s="811"/>
      <c r="G6" s="811"/>
      <c r="H6" s="811"/>
      <c r="I6" s="811"/>
      <c r="J6" s="811"/>
    </row>
    <row r="7" ht="15.75">
      <c r="E7" s="120"/>
    </row>
    <row r="8" spans="2:10" s="119" customFormat="1" ht="15.75">
      <c r="B8" s="417" t="s">
        <v>185</v>
      </c>
      <c r="C8" s="812" t="s">
        <v>548</v>
      </c>
      <c r="D8" s="812"/>
      <c r="E8" s="812"/>
      <c r="F8" s="812"/>
      <c r="G8" s="812"/>
      <c r="H8" s="812"/>
      <c r="I8" s="812"/>
      <c r="J8" s="812"/>
    </row>
    <row r="9" spans="2:10" ht="15.75">
      <c r="B9" s="418" t="s">
        <v>538</v>
      </c>
      <c r="C9" s="813" t="s">
        <v>259</v>
      </c>
      <c r="D9" s="813"/>
      <c r="E9" s="813"/>
      <c r="F9" s="813"/>
      <c r="G9" s="813"/>
      <c r="H9" s="813"/>
      <c r="I9" s="813"/>
      <c r="J9" s="813"/>
    </row>
    <row r="11" spans="2:10" s="119" customFormat="1" ht="15.75">
      <c r="B11" s="417" t="s">
        <v>190</v>
      </c>
      <c r="C11" s="812" t="s">
        <v>549</v>
      </c>
      <c r="D11" s="812"/>
      <c r="E11" s="812"/>
      <c r="F11" s="812"/>
      <c r="G11" s="812"/>
      <c r="H11" s="812"/>
      <c r="I11" s="812"/>
      <c r="J11" s="812"/>
    </row>
    <row r="12" spans="2:10" ht="15.75">
      <c r="B12" s="418" t="s">
        <v>538</v>
      </c>
      <c r="C12" s="813" t="s">
        <v>550</v>
      </c>
      <c r="D12" s="813"/>
      <c r="E12" s="813"/>
      <c r="F12" s="813"/>
      <c r="G12" s="813"/>
      <c r="H12" s="813"/>
      <c r="I12" s="813"/>
      <c r="J12" s="813"/>
    </row>
    <row r="13" spans="2:11" ht="15.75">
      <c r="B13" s="418" t="s">
        <v>539</v>
      </c>
      <c r="C13" s="813" t="s">
        <v>551</v>
      </c>
      <c r="D13" s="813"/>
      <c r="E13" s="813"/>
      <c r="F13" s="813"/>
      <c r="G13" s="813"/>
      <c r="H13" s="813"/>
      <c r="I13" s="813"/>
      <c r="J13" s="813"/>
      <c r="K13" s="813"/>
    </row>
    <row r="14" spans="2:12" ht="15.75">
      <c r="B14" s="418" t="s">
        <v>540</v>
      </c>
      <c r="C14" s="813" t="s">
        <v>552</v>
      </c>
      <c r="D14" s="813"/>
      <c r="E14" s="813"/>
      <c r="F14" s="813"/>
      <c r="G14" s="813"/>
      <c r="H14" s="813"/>
      <c r="I14" s="813"/>
      <c r="J14" s="813"/>
      <c r="K14" s="813"/>
      <c r="L14" s="813"/>
    </row>
    <row r="15" spans="2:11" ht="15.75">
      <c r="B15" s="418" t="s">
        <v>541</v>
      </c>
      <c r="C15" s="813" t="s">
        <v>553</v>
      </c>
      <c r="D15" s="813"/>
      <c r="E15" s="813"/>
      <c r="F15" s="813"/>
      <c r="G15" s="813"/>
      <c r="H15" s="813"/>
      <c r="I15" s="813"/>
      <c r="J15" s="813"/>
      <c r="K15" s="813"/>
    </row>
    <row r="16" spans="2:11" ht="15.75">
      <c r="B16" s="418" t="s">
        <v>542</v>
      </c>
      <c r="C16" s="813" t="s">
        <v>554</v>
      </c>
      <c r="D16" s="813"/>
      <c r="E16" s="813"/>
      <c r="F16" s="813"/>
      <c r="G16" s="813"/>
      <c r="H16" s="813"/>
      <c r="I16" s="813"/>
      <c r="J16" s="813"/>
      <c r="K16" s="813"/>
    </row>
    <row r="17" spans="2:11" ht="15.75">
      <c r="B17" s="418" t="s">
        <v>543</v>
      </c>
      <c r="C17" s="814" t="s">
        <v>555</v>
      </c>
      <c r="D17" s="815"/>
      <c r="E17" s="815"/>
      <c r="F17" s="815"/>
      <c r="G17" s="815"/>
      <c r="H17" s="815"/>
      <c r="I17" s="815"/>
      <c r="J17" s="815"/>
      <c r="K17" s="815"/>
    </row>
    <row r="19" ht="15.75">
      <c r="B19" s="119"/>
    </row>
    <row r="23" spans="2:8" ht="15.75">
      <c r="B23" s="58" t="s">
        <v>141</v>
      </c>
      <c r="D23" s="58"/>
      <c r="H23" s="59" t="s">
        <v>9</v>
      </c>
    </row>
    <row r="24" spans="4:9" ht="15.75">
      <c r="D24" s="414" t="s">
        <v>142</v>
      </c>
      <c r="I24" s="414" t="s">
        <v>143</v>
      </c>
    </row>
    <row r="25" ht="15.75">
      <c r="B25" s="419"/>
    </row>
    <row r="26" ht="15.75">
      <c r="B26" s="419"/>
    </row>
    <row r="27" ht="15.75">
      <c r="B27" s="419"/>
    </row>
    <row r="28" ht="15.75">
      <c r="B28" s="419"/>
    </row>
  </sheetData>
  <sheetProtection password="B55E" sheet="1" objects="1" scenarios="1" selectLockedCells="1" selectUnlockedCells="1"/>
  <mergeCells count="13">
    <mergeCell ref="C17:K17"/>
    <mergeCell ref="C13:K13"/>
    <mergeCell ref="C14:L14"/>
    <mergeCell ref="C15:K15"/>
    <mergeCell ref="C16:K16"/>
    <mergeCell ref="C8:J8"/>
    <mergeCell ref="C9:J9"/>
    <mergeCell ref="C11:J11"/>
    <mergeCell ref="C12:J12"/>
    <mergeCell ref="H1:J1"/>
    <mergeCell ref="B4:J4"/>
    <mergeCell ref="B5:J5"/>
    <mergeCell ref="B6:J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I38"/>
  <sheetViews>
    <sheetView workbookViewId="0" topLeftCell="A1">
      <selection activeCell="B95" sqref="B95"/>
    </sheetView>
  </sheetViews>
  <sheetFormatPr defaultColWidth="9.140625" defaultRowHeight="12.75"/>
  <cols>
    <col min="1" max="1" width="0.13671875" style="3" customWidth="1"/>
    <col min="2" max="2" width="38.8515625" style="3" customWidth="1"/>
    <col min="3" max="3" width="5.421875" style="3" customWidth="1"/>
    <col min="4" max="4" width="12.8515625" style="3" customWidth="1"/>
    <col min="5" max="5" width="11.7109375" style="3" customWidth="1"/>
    <col min="6" max="6" width="11.57421875" style="3" customWidth="1"/>
    <col min="7" max="7" width="9.8515625" style="3" customWidth="1"/>
    <col min="8" max="8" width="10.140625" style="3" customWidth="1"/>
    <col min="9" max="9" width="10.28125" style="3" customWidth="1"/>
    <col min="10" max="16384" width="9.140625" style="3" customWidth="1"/>
  </cols>
  <sheetData>
    <row r="1" spans="5:6" ht="13.5">
      <c r="E1" s="718" t="s">
        <v>713</v>
      </c>
      <c r="F1" s="718"/>
    </row>
    <row r="2" ht="15.75">
      <c r="G2" s="63"/>
    </row>
    <row r="3" spans="1:6" ht="19.5">
      <c r="A3" s="43"/>
      <c r="B3" s="721" t="s">
        <v>146</v>
      </c>
      <c r="C3" s="721"/>
      <c r="D3" s="721"/>
      <c r="E3" s="721"/>
      <c r="F3" s="721"/>
    </row>
    <row r="4" spans="1:7" ht="15.75">
      <c r="A4" s="64"/>
      <c r="B4" s="719" t="s">
        <v>147</v>
      </c>
      <c r="C4" s="719"/>
      <c r="D4" s="719"/>
      <c r="E4" s="719"/>
      <c r="F4" s="719"/>
      <c r="G4" s="62"/>
    </row>
    <row r="5" spans="1:7" ht="15.75">
      <c r="A5" s="64"/>
      <c r="B5" s="719" t="s">
        <v>148</v>
      </c>
      <c r="C5" s="719"/>
      <c r="D5" s="719"/>
      <c r="E5" s="719"/>
      <c r="F5" s="719"/>
      <c r="G5" s="62"/>
    </row>
    <row r="6" ht="17.25" customHeight="1"/>
    <row r="7" spans="2:6" ht="15.75">
      <c r="B7" s="65"/>
      <c r="C7" s="66"/>
      <c r="D7" s="728" t="s">
        <v>699</v>
      </c>
      <c r="E7" s="730" t="s">
        <v>694</v>
      </c>
      <c r="F7" s="730"/>
    </row>
    <row r="8" spans="2:6" ht="12.75" customHeight="1">
      <c r="B8" s="67" t="s">
        <v>149</v>
      </c>
      <c r="C8" s="68" t="s">
        <v>11</v>
      </c>
      <c r="D8" s="729"/>
      <c r="E8" s="19" t="s">
        <v>692</v>
      </c>
      <c r="F8" s="19" t="s">
        <v>693</v>
      </c>
    </row>
    <row r="9" spans="2:6" ht="12.75">
      <c r="B9" s="69" t="s">
        <v>150</v>
      </c>
      <c r="C9" s="68"/>
      <c r="D9" s="18" t="s">
        <v>24</v>
      </c>
      <c r="E9" s="18" t="s">
        <v>24</v>
      </c>
      <c r="F9" s="18" t="s">
        <v>24</v>
      </c>
    </row>
    <row r="10" spans="2:6" ht="25.5">
      <c r="B10" s="70" t="s">
        <v>151</v>
      </c>
      <c r="C10" s="71" t="s">
        <v>28</v>
      </c>
      <c r="D10" s="32">
        <f>E10+F10</f>
        <v>1220252</v>
      </c>
      <c r="E10" s="32">
        <v>1032392</v>
      </c>
      <c r="F10" s="32">
        <v>187860</v>
      </c>
    </row>
    <row r="11" spans="2:6" ht="25.5">
      <c r="B11" s="70" t="s">
        <v>152</v>
      </c>
      <c r="C11" s="71" t="s">
        <v>153</v>
      </c>
      <c r="D11" s="32">
        <f>E11+F11</f>
        <v>315670</v>
      </c>
      <c r="E11" s="32">
        <v>211322</v>
      </c>
      <c r="F11" s="32">
        <v>104348</v>
      </c>
    </row>
    <row r="12" spans="2:7" ht="25.5">
      <c r="B12" s="70" t="s">
        <v>154</v>
      </c>
      <c r="C12" s="71" t="s">
        <v>155</v>
      </c>
      <c r="D12" s="32">
        <f>E12+F12</f>
        <v>305297</v>
      </c>
      <c r="E12" s="32">
        <v>260594</v>
      </c>
      <c r="F12" s="32">
        <v>44703</v>
      </c>
      <c r="G12" s="72"/>
    </row>
    <row r="13" spans="2:7" ht="15" customHeight="1">
      <c r="B13" s="70" t="s">
        <v>156</v>
      </c>
      <c r="C13" s="71" t="s">
        <v>157</v>
      </c>
      <c r="D13" s="32">
        <f>E13+F13</f>
        <v>700318</v>
      </c>
      <c r="E13" s="32">
        <v>176820</v>
      </c>
      <c r="F13" s="49">
        <v>523498</v>
      </c>
      <c r="G13" s="72"/>
    </row>
    <row r="14" spans="2:9" ht="12.75">
      <c r="B14" s="70" t="s">
        <v>158</v>
      </c>
      <c r="C14" s="71" t="s">
        <v>159</v>
      </c>
      <c r="D14" s="32">
        <f>E14+F14</f>
        <v>300</v>
      </c>
      <c r="E14" s="32"/>
      <c r="F14" s="32">
        <v>300</v>
      </c>
      <c r="G14" s="72"/>
      <c r="I14" s="3" t="s">
        <v>160</v>
      </c>
    </row>
    <row r="15" spans="2:7" ht="12.75">
      <c r="B15" s="70" t="s">
        <v>161</v>
      </c>
      <c r="C15" s="71" t="s">
        <v>162</v>
      </c>
      <c r="D15" s="32"/>
      <c r="E15" s="32"/>
      <c r="F15" s="32"/>
      <c r="G15" s="72"/>
    </row>
    <row r="16" spans="2:9" ht="12.75" customHeight="1">
      <c r="B16" s="70" t="s">
        <v>163</v>
      </c>
      <c r="C16" s="71" t="s">
        <v>86</v>
      </c>
      <c r="D16" s="32">
        <f aca="true" t="shared" si="0" ref="D16:D31">E16+F16</f>
        <v>6090</v>
      </c>
      <c r="E16" s="32">
        <v>6090</v>
      </c>
      <c r="F16" s="32"/>
      <c r="G16" s="72"/>
      <c r="H16" s="72"/>
      <c r="I16" s="73"/>
    </row>
    <row r="17" spans="2:9" ht="27.75" customHeight="1">
      <c r="B17" s="70" t="s">
        <v>164</v>
      </c>
      <c r="C17" s="71" t="s">
        <v>165</v>
      </c>
      <c r="D17" s="32">
        <f t="shared" si="0"/>
        <v>11000</v>
      </c>
      <c r="E17" s="32"/>
      <c r="F17" s="49">
        <v>11000</v>
      </c>
      <c r="G17" s="72" t="s">
        <v>160</v>
      </c>
      <c r="H17" s="72"/>
      <c r="I17" s="73"/>
    </row>
    <row r="18" spans="2:9" ht="12.75">
      <c r="B18" s="74" t="s">
        <v>166</v>
      </c>
      <c r="C18" s="18"/>
      <c r="D18" s="38">
        <f t="shared" si="0"/>
        <v>2558927</v>
      </c>
      <c r="E18" s="38">
        <f>SUM(E10:E17)</f>
        <v>1687218</v>
      </c>
      <c r="F18" s="75">
        <f>SUM(F10:F17)</f>
        <v>871709</v>
      </c>
      <c r="G18" s="72"/>
      <c r="H18" s="72"/>
      <c r="I18" s="73"/>
    </row>
    <row r="19" spans="2:9" ht="1.5" customHeight="1" hidden="1">
      <c r="B19" s="45" t="s">
        <v>167</v>
      </c>
      <c r="C19" s="71" t="s">
        <v>168</v>
      </c>
      <c r="D19" s="32">
        <f t="shared" si="0"/>
        <v>0</v>
      </c>
      <c r="E19" s="32"/>
      <c r="F19" s="76"/>
      <c r="G19" s="72"/>
      <c r="H19" s="72"/>
      <c r="I19" s="73"/>
    </row>
    <row r="20" spans="2:9" ht="14.25" customHeight="1">
      <c r="B20" s="77" t="s">
        <v>169</v>
      </c>
      <c r="C20" s="78" t="s">
        <v>96</v>
      </c>
      <c r="D20" s="32">
        <f t="shared" si="0"/>
        <v>96250</v>
      </c>
      <c r="E20" s="32">
        <v>94900</v>
      </c>
      <c r="F20" s="79">
        <v>1350</v>
      </c>
      <c r="G20" s="72"/>
      <c r="H20" s="72"/>
      <c r="I20" s="73"/>
    </row>
    <row r="21" spans="2:9" ht="24">
      <c r="B21" s="77" t="s">
        <v>170</v>
      </c>
      <c r="C21" s="78" t="s">
        <v>98</v>
      </c>
      <c r="D21" s="32">
        <f t="shared" si="0"/>
        <v>4655</v>
      </c>
      <c r="E21" s="10"/>
      <c r="F21" s="79">
        <v>4655</v>
      </c>
      <c r="G21" s="72"/>
      <c r="H21" s="72"/>
      <c r="I21" s="73"/>
    </row>
    <row r="22" spans="2:9" ht="12.75">
      <c r="B22" s="74" t="s">
        <v>171</v>
      </c>
      <c r="C22" s="80"/>
      <c r="D22" s="38">
        <f t="shared" si="0"/>
        <v>100905</v>
      </c>
      <c r="E22" s="38">
        <f>E19+E20+E21</f>
        <v>94900</v>
      </c>
      <c r="F22" s="40">
        <f>F19+F20+F21</f>
        <v>6005</v>
      </c>
      <c r="G22" s="72"/>
      <c r="H22" s="72"/>
      <c r="I22" s="73"/>
    </row>
    <row r="23" spans="2:9" ht="12" customHeight="1" hidden="1">
      <c r="B23" s="81" t="s">
        <v>161</v>
      </c>
      <c r="C23" s="78" t="s">
        <v>162</v>
      </c>
      <c r="D23" s="32">
        <f t="shared" si="0"/>
        <v>0</v>
      </c>
      <c r="E23" s="32">
        <v>0</v>
      </c>
      <c r="F23" s="35"/>
      <c r="G23" s="72"/>
      <c r="H23" s="72"/>
      <c r="I23" s="73"/>
    </row>
    <row r="24" spans="2:9" ht="12.75" hidden="1">
      <c r="B24" s="74" t="s">
        <v>172</v>
      </c>
      <c r="C24" s="80"/>
      <c r="D24" s="38">
        <f t="shared" si="0"/>
        <v>0</v>
      </c>
      <c r="E24" s="38">
        <f>E23</f>
        <v>0</v>
      </c>
      <c r="F24" s="40">
        <f>F23</f>
        <v>0</v>
      </c>
      <c r="G24" s="72"/>
      <c r="H24" s="72"/>
      <c r="I24" s="73"/>
    </row>
    <row r="25" spans="2:9" ht="12.75" customHeight="1">
      <c r="B25" s="77" t="s">
        <v>173</v>
      </c>
      <c r="C25" s="78" t="s">
        <v>174</v>
      </c>
      <c r="D25" s="32">
        <f t="shared" si="0"/>
        <v>294460</v>
      </c>
      <c r="E25" s="79"/>
      <c r="F25" s="82">
        <v>294460</v>
      </c>
      <c r="G25" s="72"/>
      <c r="H25" s="72"/>
      <c r="I25" s="73"/>
    </row>
    <row r="26" spans="2:9" ht="0.75" customHeight="1" hidden="1">
      <c r="B26" s="77" t="s">
        <v>175</v>
      </c>
      <c r="C26" s="78" t="s">
        <v>176</v>
      </c>
      <c r="D26" s="32">
        <f t="shared" si="0"/>
        <v>0</v>
      </c>
      <c r="E26" s="49">
        <v>0</v>
      </c>
      <c r="F26" s="82"/>
      <c r="G26" s="72"/>
      <c r="H26" s="72"/>
      <c r="I26" s="73"/>
    </row>
    <row r="27" spans="2:9" ht="12.75">
      <c r="B27" s="74" t="s">
        <v>177</v>
      </c>
      <c r="C27" s="84"/>
      <c r="D27" s="38">
        <f t="shared" si="0"/>
        <v>2954292</v>
      </c>
      <c r="E27" s="75">
        <f>E18+E22+E24+E25+E26</f>
        <v>1782118</v>
      </c>
      <c r="F27" s="75">
        <f>F18+F22+F24+F25+F26</f>
        <v>1172174</v>
      </c>
      <c r="G27" s="72"/>
      <c r="H27" s="72"/>
      <c r="I27" s="73"/>
    </row>
    <row r="28" spans="2:9" ht="24">
      <c r="B28" s="77" t="s">
        <v>178</v>
      </c>
      <c r="C28" s="78"/>
      <c r="D28" s="38">
        <f t="shared" si="0"/>
        <v>70972</v>
      </c>
      <c r="E28" s="86"/>
      <c r="F28" s="87">
        <v>70972</v>
      </c>
      <c r="G28" s="72"/>
      <c r="H28" s="72"/>
      <c r="I28" s="73"/>
    </row>
    <row r="29" spans="2:9" ht="12.75">
      <c r="B29" s="77" t="s">
        <v>179</v>
      </c>
      <c r="C29" s="78"/>
      <c r="D29" s="32">
        <f t="shared" si="0"/>
        <v>0</v>
      </c>
      <c r="E29" s="79"/>
      <c r="F29" s="83">
        <v>0</v>
      </c>
      <c r="G29" s="72"/>
      <c r="H29" s="72"/>
      <c r="I29" s="73"/>
    </row>
    <row r="30" spans="2:9" ht="25.5" hidden="1">
      <c r="B30" s="88" t="s">
        <v>180</v>
      </c>
      <c r="C30" s="78"/>
      <c r="D30" s="32">
        <f t="shared" si="0"/>
        <v>0</v>
      </c>
      <c r="E30" s="89"/>
      <c r="F30" s="10">
        <v>0</v>
      </c>
      <c r="G30" s="72"/>
      <c r="H30" s="72"/>
      <c r="I30" s="73"/>
    </row>
    <row r="31" spans="2:9" ht="12.75">
      <c r="B31" s="90" t="s">
        <v>181</v>
      </c>
      <c r="C31" s="80"/>
      <c r="D31" s="38">
        <f t="shared" si="0"/>
        <v>3025264</v>
      </c>
      <c r="E31" s="38">
        <f>E27+E28</f>
        <v>1782118</v>
      </c>
      <c r="F31" s="38">
        <f>F27+F28</f>
        <v>1243146</v>
      </c>
      <c r="G31" s="72"/>
      <c r="H31" s="72"/>
      <c r="I31" s="73"/>
    </row>
    <row r="32" spans="7:9" ht="23.25" customHeight="1">
      <c r="G32" s="72"/>
      <c r="H32" s="72"/>
      <c r="I32" s="73"/>
    </row>
    <row r="33" spans="1:4" s="58" customFormat="1" ht="13.5">
      <c r="A33" s="57" t="s">
        <v>140</v>
      </c>
      <c r="B33" s="58" t="s">
        <v>141</v>
      </c>
      <c r="D33" s="59" t="s">
        <v>9</v>
      </c>
    </row>
    <row r="34" spans="1:5" s="58" customFormat="1" ht="13.5">
      <c r="A34" s="57"/>
      <c r="B34" s="59" t="s">
        <v>142</v>
      </c>
      <c r="E34" s="60" t="s">
        <v>143</v>
      </c>
    </row>
    <row r="35" spans="1:9" ht="22.5" customHeight="1">
      <c r="A35" s="57"/>
      <c r="I35" s="73"/>
    </row>
    <row r="36" spans="2:9" ht="23.25" customHeight="1">
      <c r="B36" s="61"/>
      <c r="H36" s="72"/>
      <c r="I36" s="73"/>
    </row>
    <row r="37" spans="2:9" ht="23.25" customHeight="1">
      <c r="B37" s="61"/>
      <c r="H37" s="72"/>
      <c r="I37" s="73"/>
    </row>
    <row r="38" spans="8:9" ht="17.25" customHeight="1">
      <c r="H38" s="72"/>
      <c r="I38" s="73"/>
    </row>
  </sheetData>
  <sheetProtection password="B55E" sheet="1" objects="1" scenarios="1" selectLockedCells="1" selectUnlockedCells="1"/>
  <mergeCells count="6">
    <mergeCell ref="D7:D8"/>
    <mergeCell ref="E7:F7"/>
    <mergeCell ref="E1:F1"/>
    <mergeCell ref="B3:F3"/>
    <mergeCell ref="B4:F4"/>
    <mergeCell ref="B5:F5"/>
  </mergeCells>
  <printOptions/>
  <pageMargins left="0.67" right="0.75" top="0.58" bottom="0.9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L168"/>
  <sheetViews>
    <sheetView workbookViewId="0" topLeftCell="A26">
      <selection activeCell="B95" sqref="B95"/>
    </sheetView>
  </sheetViews>
  <sheetFormatPr defaultColWidth="9.140625" defaultRowHeight="12.75"/>
  <cols>
    <col min="1" max="1" width="0.13671875" style="3" customWidth="1"/>
    <col min="2" max="2" width="3.8515625" style="3" customWidth="1"/>
    <col min="3" max="3" width="36.57421875" style="3" customWidth="1"/>
    <col min="4" max="4" width="9.7109375" style="3" customWidth="1"/>
    <col min="5" max="5" width="8.7109375" style="3" customWidth="1"/>
    <col min="6" max="6" width="9.28125" style="3" customWidth="1"/>
    <col min="7" max="7" width="13.57421875" style="3" bestFit="1" customWidth="1"/>
    <col min="8" max="16384" width="9.140625" style="3" customWidth="1"/>
  </cols>
  <sheetData>
    <row r="1" spans="6:9" ht="13.5">
      <c r="F1" s="58"/>
      <c r="G1" s="718" t="s">
        <v>712</v>
      </c>
      <c r="H1" s="718"/>
      <c r="I1" s="694"/>
    </row>
    <row r="3" spans="2:9" ht="17.25" customHeight="1">
      <c r="B3" s="721" t="s">
        <v>146</v>
      </c>
      <c r="C3" s="721"/>
      <c r="D3" s="721"/>
      <c r="E3" s="721"/>
      <c r="F3" s="721"/>
      <c r="G3" s="91"/>
      <c r="H3" s="92"/>
      <c r="I3" s="93"/>
    </row>
    <row r="4" spans="1:9" ht="15" customHeight="1">
      <c r="A4" s="94"/>
      <c r="B4" s="719" t="s">
        <v>182</v>
      </c>
      <c r="C4" s="719"/>
      <c r="D4" s="719"/>
      <c r="E4" s="719"/>
      <c r="F4" s="719"/>
      <c r="G4" s="91"/>
      <c r="H4" s="92"/>
      <c r="I4" s="93"/>
    </row>
    <row r="5" spans="1:9" ht="15" customHeight="1">
      <c r="A5" s="95" t="s">
        <v>716</v>
      </c>
      <c r="B5" s="95"/>
      <c r="C5" s="95"/>
      <c r="D5" s="95"/>
      <c r="E5" s="95"/>
      <c r="F5" s="95"/>
      <c r="G5" s="91"/>
      <c r="H5" s="92"/>
      <c r="I5" s="93"/>
    </row>
    <row r="6" spans="2:9" ht="12.75">
      <c r="B6" s="96"/>
      <c r="C6" s="97"/>
      <c r="D6" s="728" t="s">
        <v>695</v>
      </c>
      <c r="E6" s="730" t="s">
        <v>694</v>
      </c>
      <c r="F6" s="730"/>
      <c r="G6" s="731"/>
      <c r="H6" s="92"/>
      <c r="I6" s="93"/>
    </row>
    <row r="7" spans="2:9" ht="12.75" customHeight="1">
      <c r="B7" s="98"/>
      <c r="C7" s="99" t="s">
        <v>183</v>
      </c>
      <c r="D7" s="729"/>
      <c r="E7" s="19" t="s">
        <v>692</v>
      </c>
      <c r="F7" s="19" t="s">
        <v>693</v>
      </c>
      <c r="G7" s="19" t="s">
        <v>696</v>
      </c>
      <c r="H7" s="92"/>
      <c r="I7" s="93"/>
    </row>
    <row r="8" spans="2:9" ht="25.5">
      <c r="B8" s="100"/>
      <c r="C8" s="101" t="s">
        <v>184</v>
      </c>
      <c r="D8" s="18">
        <v>2017</v>
      </c>
      <c r="E8" s="18" t="s">
        <v>24</v>
      </c>
      <c r="F8" s="18" t="s">
        <v>24</v>
      </c>
      <c r="G8" s="18" t="s">
        <v>697</v>
      </c>
      <c r="H8" s="92"/>
      <c r="I8" s="93"/>
    </row>
    <row r="9" spans="2:9" ht="12.75">
      <c r="B9" s="102" t="s">
        <v>185</v>
      </c>
      <c r="C9" s="103" t="s">
        <v>186</v>
      </c>
      <c r="D9" s="104">
        <f>E9+F9+G9</f>
        <v>810811</v>
      </c>
      <c r="E9" s="104">
        <f>E10+E17+E18</f>
        <v>422500</v>
      </c>
      <c r="F9" s="104">
        <f>F10+F17</f>
        <v>317339</v>
      </c>
      <c r="G9" s="104">
        <f>G10+G17+G18</f>
        <v>70972</v>
      </c>
      <c r="I9" s="93"/>
    </row>
    <row r="10" spans="2:7" ht="13.5">
      <c r="B10" s="683">
        <v>1</v>
      </c>
      <c r="C10" s="685" t="s">
        <v>187</v>
      </c>
      <c r="D10" s="687">
        <f>E10+F10+G10</f>
        <v>760811</v>
      </c>
      <c r="E10" s="687">
        <f>E11+E12+E13+E14+E15+E16</f>
        <v>422500</v>
      </c>
      <c r="F10" s="687">
        <f>F11+F12+F13+F14+F15+F16</f>
        <v>267339</v>
      </c>
      <c r="G10" s="687">
        <f>G11+G12+G13+G14+G15+G16</f>
        <v>70972</v>
      </c>
    </row>
    <row r="11" spans="2:7" ht="11.25" customHeight="1">
      <c r="B11" s="692">
        <v>1.1</v>
      </c>
      <c r="C11" s="88" t="s">
        <v>700</v>
      </c>
      <c r="D11" s="76">
        <f aca="true" t="shared" si="0" ref="D11:D16">E11+F11+G11</f>
        <v>351374</v>
      </c>
      <c r="E11" s="76">
        <v>299534</v>
      </c>
      <c r="F11" s="76"/>
      <c r="G11" s="682">
        <v>51840</v>
      </c>
    </row>
    <row r="12" spans="2:7" ht="11.25" customHeight="1">
      <c r="B12" s="692">
        <v>1.2</v>
      </c>
      <c r="C12" s="88" t="s">
        <v>701</v>
      </c>
      <c r="D12" s="76">
        <f t="shared" si="0"/>
        <v>63529</v>
      </c>
      <c r="E12" s="76">
        <v>54471</v>
      </c>
      <c r="F12" s="76"/>
      <c r="G12" s="682">
        <v>9058</v>
      </c>
    </row>
    <row r="13" spans="2:7" ht="11.25" customHeight="1">
      <c r="B13" s="692">
        <v>1.3</v>
      </c>
      <c r="C13" s="88" t="s">
        <v>702</v>
      </c>
      <c r="D13" s="76">
        <f t="shared" si="0"/>
        <v>76469</v>
      </c>
      <c r="E13" s="76">
        <v>66395</v>
      </c>
      <c r="F13" s="76"/>
      <c r="G13" s="682">
        <v>10074</v>
      </c>
    </row>
    <row r="14" spans="2:7" ht="11.25" customHeight="1">
      <c r="B14" s="692">
        <v>1.4</v>
      </c>
      <c r="C14" s="88" t="s">
        <v>703</v>
      </c>
      <c r="D14" s="76">
        <f t="shared" si="0"/>
        <v>225784</v>
      </c>
      <c r="E14" s="76">
        <v>2100</v>
      </c>
      <c r="F14" s="76">
        <v>223684</v>
      </c>
      <c r="G14" s="680"/>
    </row>
    <row r="15" spans="2:7" ht="11.25" customHeight="1">
      <c r="B15" s="692">
        <v>1.5</v>
      </c>
      <c r="C15" s="88" t="s">
        <v>704</v>
      </c>
      <c r="D15" s="76">
        <f t="shared" si="0"/>
        <v>36000</v>
      </c>
      <c r="E15" s="76"/>
      <c r="F15" s="76">
        <v>36000</v>
      </c>
      <c r="G15" s="680"/>
    </row>
    <row r="16" spans="2:7" ht="11.25" customHeight="1">
      <c r="B16" s="692">
        <v>1.6</v>
      </c>
      <c r="C16" s="88" t="s">
        <v>705</v>
      </c>
      <c r="D16" s="76">
        <f t="shared" si="0"/>
        <v>7655</v>
      </c>
      <c r="E16" s="76"/>
      <c r="F16" s="76">
        <v>7655</v>
      </c>
      <c r="G16" s="680"/>
    </row>
    <row r="17" spans="2:12" ht="13.5">
      <c r="B17" s="683">
        <v>2</v>
      </c>
      <c r="C17" s="685" t="s">
        <v>188</v>
      </c>
      <c r="D17" s="687">
        <f>E17+F17</f>
        <v>50000</v>
      </c>
      <c r="E17" s="688"/>
      <c r="F17" s="689">
        <f>F18+F19+F20</f>
        <v>50000</v>
      </c>
      <c r="G17" s="10"/>
      <c r="L17" s="3" t="s">
        <v>189</v>
      </c>
    </row>
    <row r="18" spans="2:7" ht="11.25" customHeight="1">
      <c r="B18" s="692">
        <v>2.1</v>
      </c>
      <c r="C18" s="88" t="s">
        <v>701</v>
      </c>
      <c r="D18" s="76">
        <f>E18+F18</f>
        <v>39960</v>
      </c>
      <c r="E18" s="107"/>
      <c r="F18" s="76">
        <v>39960</v>
      </c>
      <c r="G18" s="10"/>
    </row>
    <row r="19" spans="2:7" ht="11.25" customHeight="1">
      <c r="B19" s="692">
        <v>2.2</v>
      </c>
      <c r="C19" s="88" t="s">
        <v>702</v>
      </c>
      <c r="D19" s="76">
        <f>E19+F19</f>
        <v>7632</v>
      </c>
      <c r="E19" s="107"/>
      <c r="F19" s="76">
        <v>7632</v>
      </c>
      <c r="G19" s="10"/>
    </row>
    <row r="20" spans="2:7" ht="11.25" customHeight="1">
      <c r="B20" s="692">
        <v>2.3</v>
      </c>
      <c r="C20" s="88" t="s">
        <v>703</v>
      </c>
      <c r="D20" s="76">
        <f>E20+F20</f>
        <v>2408</v>
      </c>
      <c r="E20" s="107"/>
      <c r="F20" s="76">
        <v>2408</v>
      </c>
      <c r="G20" s="10"/>
    </row>
    <row r="21" spans="2:8" ht="13.5" customHeight="1">
      <c r="B21" s="102" t="s">
        <v>190</v>
      </c>
      <c r="C21" s="108" t="s">
        <v>191</v>
      </c>
      <c r="D21" s="104">
        <f>D22+D26+D30</f>
        <v>84650</v>
      </c>
      <c r="E21" s="104">
        <f>E22+E26+E30</f>
        <v>84650</v>
      </c>
      <c r="F21" s="104">
        <f>F22+F26+F30</f>
        <v>0</v>
      </c>
      <c r="G21" s="10"/>
      <c r="H21" s="43"/>
    </row>
    <row r="22" spans="2:8" ht="13.5">
      <c r="B22" s="683">
        <v>1</v>
      </c>
      <c r="C22" s="686" t="s">
        <v>192</v>
      </c>
      <c r="D22" s="687">
        <f aca="true" t="shared" si="1" ref="D22:D30">E22+F22</f>
        <v>17170</v>
      </c>
      <c r="E22" s="687">
        <f>E23+E24+E25</f>
        <v>17170</v>
      </c>
      <c r="F22" s="688"/>
      <c r="G22" s="76"/>
      <c r="H22" s="72"/>
    </row>
    <row r="23" spans="2:8" ht="11.25" customHeight="1">
      <c r="B23" s="692">
        <v>1.1</v>
      </c>
      <c r="C23" s="88" t="s">
        <v>701</v>
      </c>
      <c r="D23" s="76">
        <f t="shared" si="1"/>
        <v>9800</v>
      </c>
      <c r="E23" s="76">
        <v>9800</v>
      </c>
      <c r="F23" s="107"/>
      <c r="G23" s="76"/>
      <c r="H23" s="72"/>
    </row>
    <row r="24" spans="2:8" ht="11.25" customHeight="1">
      <c r="B24" s="692">
        <v>1.2</v>
      </c>
      <c r="C24" s="88" t="s">
        <v>702</v>
      </c>
      <c r="D24" s="76">
        <f t="shared" si="1"/>
        <v>2000</v>
      </c>
      <c r="E24" s="76">
        <v>2000</v>
      </c>
      <c r="F24" s="107"/>
      <c r="G24" s="76"/>
      <c r="H24" s="72"/>
    </row>
    <row r="25" spans="2:8" ht="11.25" customHeight="1">
      <c r="B25" s="692">
        <v>1.3</v>
      </c>
      <c r="C25" s="88" t="s">
        <v>703</v>
      </c>
      <c r="D25" s="76">
        <f t="shared" si="1"/>
        <v>5370</v>
      </c>
      <c r="E25" s="76">
        <v>5370</v>
      </c>
      <c r="F25" s="107"/>
      <c r="G25" s="76"/>
      <c r="H25" s="72"/>
    </row>
    <row r="26" spans="2:8" ht="13.5">
      <c r="B26" s="683">
        <v>2</v>
      </c>
      <c r="C26" s="686" t="s">
        <v>193</v>
      </c>
      <c r="D26" s="687">
        <f t="shared" si="1"/>
        <v>67480</v>
      </c>
      <c r="E26" s="687">
        <f>E27+E28+E29</f>
        <v>67480</v>
      </c>
      <c r="F26" s="688"/>
      <c r="G26" s="107"/>
      <c r="H26" s="109"/>
    </row>
    <row r="27" spans="2:8" ht="11.25" customHeight="1">
      <c r="B27" s="692">
        <v>2.1</v>
      </c>
      <c r="C27" s="88" t="s">
        <v>701</v>
      </c>
      <c r="D27" s="76">
        <f t="shared" si="1"/>
        <v>54753</v>
      </c>
      <c r="E27" s="76">
        <v>54753</v>
      </c>
      <c r="F27" s="107"/>
      <c r="G27" s="107"/>
      <c r="H27" s="109"/>
    </row>
    <row r="28" spans="2:8" ht="11.25" customHeight="1">
      <c r="B28" s="692">
        <v>2.2</v>
      </c>
      <c r="C28" s="88" t="s">
        <v>702</v>
      </c>
      <c r="D28" s="76">
        <f t="shared" si="1"/>
        <v>10266</v>
      </c>
      <c r="E28" s="76">
        <v>10266</v>
      </c>
      <c r="F28" s="107"/>
      <c r="G28" s="107"/>
      <c r="H28" s="109"/>
    </row>
    <row r="29" spans="2:8" ht="11.25" customHeight="1">
      <c r="B29" s="692">
        <v>2.3</v>
      </c>
      <c r="C29" s="88" t="s">
        <v>703</v>
      </c>
      <c r="D29" s="76">
        <f t="shared" si="1"/>
        <v>2461</v>
      </c>
      <c r="E29" s="76">
        <v>2461</v>
      </c>
      <c r="F29" s="107"/>
      <c r="G29" s="107"/>
      <c r="H29" s="109"/>
    </row>
    <row r="30" spans="2:8" ht="0.75" customHeight="1" hidden="1">
      <c r="B30" s="105">
        <v>4</v>
      </c>
      <c r="C30" s="106" t="s">
        <v>194</v>
      </c>
      <c r="D30" s="76">
        <f t="shared" si="1"/>
        <v>0</v>
      </c>
      <c r="E30" s="76"/>
      <c r="F30" s="76"/>
      <c r="G30" s="76"/>
      <c r="H30" s="109"/>
    </row>
    <row r="31" spans="2:8" ht="12.75">
      <c r="B31" s="102" t="s">
        <v>195</v>
      </c>
      <c r="C31" s="103" t="s">
        <v>196</v>
      </c>
      <c r="D31" s="104">
        <f>D32+D33+D38+D39+D40+D41+D42+D48+D43</f>
        <v>1222729</v>
      </c>
      <c r="E31" s="104">
        <f>E32+E33+E38+E39+E40+E41+E42+E48+E43</f>
        <v>1126793</v>
      </c>
      <c r="F31" s="85">
        <f>F32+F33+F38+F39+F40+F41+F42+F48+F43</f>
        <v>95936</v>
      </c>
      <c r="G31" s="116"/>
      <c r="H31" s="109"/>
    </row>
    <row r="32" spans="2:8" ht="13.5">
      <c r="B32" s="683">
        <v>1</v>
      </c>
      <c r="C32" s="685" t="s">
        <v>197</v>
      </c>
      <c r="D32" s="687">
        <f aca="true" t="shared" si="2" ref="D32:D38">E32+F32</f>
        <v>396431</v>
      </c>
      <c r="E32" s="687">
        <f>E34+E35+E36+E37</f>
        <v>323331</v>
      </c>
      <c r="F32" s="687">
        <f>F34+F35+F36+F37</f>
        <v>73100</v>
      </c>
      <c r="G32" s="107"/>
      <c r="H32" s="110"/>
    </row>
    <row r="33" spans="2:8" ht="12.75" hidden="1">
      <c r="B33" s="105">
        <v>2</v>
      </c>
      <c r="C33" s="106" t="s">
        <v>198</v>
      </c>
      <c r="D33" s="76">
        <f t="shared" si="2"/>
        <v>0</v>
      </c>
      <c r="E33" s="76"/>
      <c r="F33" s="107"/>
      <c r="G33" s="107"/>
      <c r="H33" s="73"/>
    </row>
    <row r="34" spans="2:8" ht="11.25" customHeight="1">
      <c r="B34" s="692">
        <v>1.1</v>
      </c>
      <c r="C34" s="88" t="s">
        <v>700</v>
      </c>
      <c r="D34" s="76">
        <f t="shared" si="2"/>
        <v>222614</v>
      </c>
      <c r="E34" s="76">
        <v>222614</v>
      </c>
      <c r="F34" s="107"/>
      <c r="G34" s="107"/>
      <c r="H34" s="73"/>
    </row>
    <row r="35" spans="2:8" ht="11.25" customHeight="1">
      <c r="B35" s="692">
        <v>1.2</v>
      </c>
      <c r="C35" s="88" t="s">
        <v>701</v>
      </c>
      <c r="D35" s="76">
        <f t="shared" si="2"/>
        <v>47988</v>
      </c>
      <c r="E35" s="76">
        <v>47988</v>
      </c>
      <c r="F35" s="107"/>
      <c r="G35" s="107"/>
      <c r="H35" s="73"/>
    </row>
    <row r="36" spans="2:8" ht="11.25" customHeight="1">
      <c r="B36" s="692">
        <v>1.3</v>
      </c>
      <c r="C36" s="88" t="s">
        <v>702</v>
      </c>
      <c r="D36" s="76">
        <f t="shared" si="2"/>
        <v>49489</v>
      </c>
      <c r="E36" s="76">
        <v>49489</v>
      </c>
      <c r="F36" s="107"/>
      <c r="G36" s="107"/>
      <c r="H36" s="73"/>
    </row>
    <row r="37" spans="2:8" ht="11.25" customHeight="1">
      <c r="B37" s="692">
        <v>1.4</v>
      </c>
      <c r="C37" s="88" t="s">
        <v>703</v>
      </c>
      <c r="D37" s="76">
        <f t="shared" si="2"/>
        <v>76340</v>
      </c>
      <c r="E37" s="76">
        <v>3240</v>
      </c>
      <c r="F37" s="107">
        <v>73100</v>
      </c>
      <c r="G37" s="107"/>
      <c r="H37" s="73"/>
    </row>
    <row r="38" spans="2:8" ht="13.5">
      <c r="B38" s="683">
        <v>2</v>
      </c>
      <c r="C38" s="685" t="s">
        <v>199</v>
      </c>
      <c r="D38" s="687">
        <f t="shared" si="2"/>
        <v>796377</v>
      </c>
      <c r="E38" s="687">
        <f>E44+E45+E46+E47</f>
        <v>796377</v>
      </c>
      <c r="F38" s="688"/>
      <c r="G38" s="107"/>
      <c r="H38" s="73"/>
    </row>
    <row r="39" spans="2:8" ht="0.75" customHeight="1" hidden="1">
      <c r="B39" s="105">
        <v>4</v>
      </c>
      <c r="C39" s="106" t="s">
        <v>200</v>
      </c>
      <c r="D39" s="76">
        <f aca="true" t="shared" si="3" ref="D39:D52">E39+F39</f>
        <v>0</v>
      </c>
      <c r="E39" s="76"/>
      <c r="F39" s="107"/>
      <c r="G39" s="107"/>
      <c r="H39" s="73"/>
    </row>
    <row r="40" spans="2:8" ht="12.75" hidden="1">
      <c r="B40" s="105">
        <v>5</v>
      </c>
      <c r="C40" s="106" t="s">
        <v>201</v>
      </c>
      <c r="D40" s="76">
        <f t="shared" si="3"/>
        <v>0</v>
      </c>
      <c r="E40" s="76"/>
      <c r="F40" s="107"/>
      <c r="G40" s="107"/>
      <c r="H40" s="73"/>
    </row>
    <row r="41" spans="2:8" ht="12.75" hidden="1">
      <c r="B41" s="105">
        <v>6</v>
      </c>
      <c r="C41" s="111" t="s">
        <v>202</v>
      </c>
      <c r="D41" s="76">
        <f t="shared" si="3"/>
        <v>0</v>
      </c>
      <c r="E41" s="76"/>
      <c r="F41" s="107"/>
      <c r="G41" s="107"/>
      <c r="H41" s="73"/>
    </row>
    <row r="42" spans="2:8" ht="12.75" hidden="1">
      <c r="B42" s="105">
        <v>7</v>
      </c>
      <c r="C42" s="111" t="s">
        <v>203</v>
      </c>
      <c r="D42" s="76">
        <f t="shared" si="3"/>
        <v>0</v>
      </c>
      <c r="E42" s="76"/>
      <c r="F42" s="76"/>
      <c r="G42" s="107"/>
      <c r="H42" s="73"/>
    </row>
    <row r="43" spans="2:8" ht="12.75" hidden="1">
      <c r="B43" s="105">
        <v>8</v>
      </c>
      <c r="C43" s="106" t="s">
        <v>204</v>
      </c>
      <c r="D43" s="76">
        <f t="shared" si="3"/>
        <v>0</v>
      </c>
      <c r="E43" s="76"/>
      <c r="F43" s="76"/>
      <c r="G43" s="107"/>
      <c r="H43" s="73"/>
    </row>
    <row r="44" spans="2:8" ht="11.25" customHeight="1">
      <c r="B44" s="692">
        <v>2.1</v>
      </c>
      <c r="C44" s="88" t="s">
        <v>709</v>
      </c>
      <c r="D44" s="76">
        <f t="shared" si="3"/>
        <v>411716</v>
      </c>
      <c r="E44" s="76">
        <v>411716</v>
      </c>
      <c r="F44" s="76"/>
      <c r="G44" s="107"/>
      <c r="H44" s="73"/>
    </row>
    <row r="45" spans="2:8" ht="11.25" customHeight="1">
      <c r="B45" s="692" t="s">
        <v>711</v>
      </c>
      <c r="C45" s="88" t="s">
        <v>706</v>
      </c>
      <c r="D45" s="76">
        <f t="shared" si="3"/>
        <v>191209</v>
      </c>
      <c r="E45" s="76">
        <v>191209</v>
      </c>
      <c r="F45" s="76"/>
      <c r="G45" s="107"/>
      <c r="H45" s="73"/>
    </row>
    <row r="46" spans="2:8" ht="11.25" customHeight="1">
      <c r="B46" s="692">
        <v>2.3</v>
      </c>
      <c r="C46" s="88" t="s">
        <v>707</v>
      </c>
      <c r="D46" s="76">
        <f t="shared" si="3"/>
        <v>151888</v>
      </c>
      <c r="E46" s="76">
        <v>151888</v>
      </c>
      <c r="F46" s="76"/>
      <c r="G46" s="107"/>
      <c r="H46" s="73"/>
    </row>
    <row r="47" spans="2:8" ht="11.25" customHeight="1">
      <c r="B47" s="692">
        <v>2.4</v>
      </c>
      <c r="C47" s="88" t="s">
        <v>708</v>
      </c>
      <c r="D47" s="76">
        <f t="shared" si="3"/>
        <v>41564</v>
      </c>
      <c r="E47" s="76">
        <v>41564</v>
      </c>
      <c r="F47" s="76"/>
      <c r="G47" s="107"/>
      <c r="H47" s="73"/>
    </row>
    <row r="48" spans="2:8" ht="13.5">
      <c r="B48" s="683">
        <v>3</v>
      </c>
      <c r="C48" s="685" t="s">
        <v>205</v>
      </c>
      <c r="D48" s="687">
        <f t="shared" si="3"/>
        <v>29921</v>
      </c>
      <c r="E48" s="687">
        <f>E50+E51+E52</f>
        <v>7085</v>
      </c>
      <c r="F48" s="687">
        <f>F50+F51+F52+F49</f>
        <v>22836</v>
      </c>
      <c r="G48" s="104"/>
      <c r="H48" s="73"/>
    </row>
    <row r="49" spans="2:8" ht="11.25" customHeight="1">
      <c r="B49" s="692">
        <v>3.1</v>
      </c>
      <c r="C49" s="88" t="s">
        <v>700</v>
      </c>
      <c r="D49" s="76">
        <f t="shared" si="3"/>
        <v>18657</v>
      </c>
      <c r="E49" s="76"/>
      <c r="F49" s="76">
        <v>18657</v>
      </c>
      <c r="G49" s="104"/>
      <c r="H49" s="73"/>
    </row>
    <row r="50" spans="2:8" ht="11.25" customHeight="1">
      <c r="B50" s="692">
        <v>3.2</v>
      </c>
      <c r="C50" s="88" t="s">
        <v>701</v>
      </c>
      <c r="D50" s="76">
        <f t="shared" si="3"/>
        <v>3100</v>
      </c>
      <c r="E50" s="76">
        <v>3100</v>
      </c>
      <c r="F50" s="76"/>
      <c r="G50" s="104"/>
      <c r="H50" s="73"/>
    </row>
    <row r="51" spans="2:8" ht="11.25" customHeight="1">
      <c r="B51" s="692">
        <v>3.3</v>
      </c>
      <c r="C51" s="88" t="s">
        <v>702</v>
      </c>
      <c r="D51" s="76">
        <f t="shared" si="3"/>
        <v>1260</v>
      </c>
      <c r="E51" s="76">
        <v>700</v>
      </c>
      <c r="F51" s="76">
        <v>560</v>
      </c>
      <c r="G51" s="104"/>
      <c r="H51" s="73"/>
    </row>
    <row r="52" spans="2:8" ht="11.25" customHeight="1">
      <c r="B52" s="692">
        <v>3.4</v>
      </c>
      <c r="C52" s="88" t="s">
        <v>703</v>
      </c>
      <c r="D52" s="76">
        <f t="shared" si="3"/>
        <v>6904</v>
      </c>
      <c r="E52" s="76">
        <v>3285</v>
      </c>
      <c r="F52" s="76">
        <v>3619</v>
      </c>
      <c r="G52" s="104"/>
      <c r="H52" s="73"/>
    </row>
    <row r="53" spans="2:8" ht="12.75">
      <c r="B53" s="102" t="s">
        <v>206</v>
      </c>
      <c r="C53" s="103" t="s">
        <v>207</v>
      </c>
      <c r="D53" s="104">
        <f>E53+F53</f>
        <v>42473</v>
      </c>
      <c r="E53" s="104">
        <f>E54+E58+E59</f>
        <v>40473</v>
      </c>
      <c r="F53" s="85">
        <f>F54+F58+F59+F63</f>
        <v>2000</v>
      </c>
      <c r="G53" s="76"/>
      <c r="H53" s="73"/>
    </row>
    <row r="54" spans="2:8" ht="12.75" customHeight="1">
      <c r="B54" s="683">
        <v>1</v>
      </c>
      <c r="C54" s="685" t="s">
        <v>208</v>
      </c>
      <c r="D54" s="687">
        <f>E54+F54</f>
        <v>16455</v>
      </c>
      <c r="E54" s="687">
        <f>E55+E56+E57</f>
        <v>16455</v>
      </c>
      <c r="F54" s="687"/>
      <c r="G54" s="76"/>
      <c r="H54" s="109"/>
    </row>
    <row r="55" spans="2:8" ht="11.25" customHeight="1">
      <c r="B55" s="692">
        <v>1.1</v>
      </c>
      <c r="C55" s="88" t="s">
        <v>700</v>
      </c>
      <c r="D55" s="76">
        <f aca="true" t="shared" si="4" ref="D55:D64">E55+F55</f>
        <v>12496</v>
      </c>
      <c r="E55" s="79">
        <v>12496</v>
      </c>
      <c r="F55" s="76"/>
      <c r="G55" s="76"/>
      <c r="H55" s="109"/>
    </row>
    <row r="56" spans="2:8" ht="11.25" customHeight="1">
      <c r="B56" s="692">
        <v>1.2</v>
      </c>
      <c r="C56" s="88" t="s">
        <v>701</v>
      </c>
      <c r="D56" s="76">
        <f t="shared" si="4"/>
        <v>2430</v>
      </c>
      <c r="E56" s="79">
        <v>2430</v>
      </c>
      <c r="F56" s="76"/>
      <c r="G56" s="76"/>
      <c r="H56" s="109"/>
    </row>
    <row r="57" spans="2:8" ht="11.25" customHeight="1">
      <c r="B57" s="692">
        <v>1.3</v>
      </c>
      <c r="C57" s="88" t="s">
        <v>702</v>
      </c>
      <c r="D57" s="76">
        <f t="shared" si="4"/>
        <v>1529</v>
      </c>
      <c r="E57" s="79">
        <v>1529</v>
      </c>
      <c r="F57" s="76"/>
      <c r="G57" s="76"/>
      <c r="H57" s="109"/>
    </row>
    <row r="58" spans="2:8" ht="12" customHeight="1">
      <c r="B58" s="683">
        <v>2</v>
      </c>
      <c r="C58" s="685" t="s">
        <v>209</v>
      </c>
      <c r="D58" s="687">
        <f t="shared" si="4"/>
        <v>24018</v>
      </c>
      <c r="E58" s="687">
        <f>E59+E60+E61+E62</f>
        <v>24018</v>
      </c>
      <c r="F58" s="687"/>
      <c r="G58" s="76"/>
      <c r="H58" s="109"/>
    </row>
    <row r="59" spans="2:8" ht="12.75" hidden="1">
      <c r="B59" s="105">
        <v>3</v>
      </c>
      <c r="C59" s="106" t="s">
        <v>210</v>
      </c>
      <c r="D59" s="76">
        <f t="shared" si="4"/>
        <v>0</v>
      </c>
      <c r="E59" s="79"/>
      <c r="F59" s="89"/>
      <c r="G59" s="76"/>
      <c r="H59" s="109"/>
    </row>
    <row r="60" spans="2:8" ht="11.25" customHeight="1">
      <c r="B60" s="692">
        <v>2.1</v>
      </c>
      <c r="C60" s="88" t="s">
        <v>700</v>
      </c>
      <c r="D60" s="76">
        <f t="shared" si="4"/>
        <v>17702</v>
      </c>
      <c r="E60" s="79">
        <v>17702</v>
      </c>
      <c r="F60" s="89"/>
      <c r="G60" s="76"/>
      <c r="H60" s="109"/>
    </row>
    <row r="61" spans="2:8" ht="11.25" customHeight="1">
      <c r="B61" s="692">
        <v>2.2</v>
      </c>
      <c r="C61" s="88" t="s">
        <v>701</v>
      </c>
      <c r="D61" s="76">
        <f t="shared" si="4"/>
        <v>1651</v>
      </c>
      <c r="E61" s="79">
        <v>1651</v>
      </c>
      <c r="F61" s="89"/>
      <c r="G61" s="76"/>
      <c r="H61" s="109"/>
    </row>
    <row r="62" spans="2:8" ht="11.25" customHeight="1">
      <c r="B62" s="692">
        <v>2.3</v>
      </c>
      <c r="C62" s="88" t="s">
        <v>702</v>
      </c>
      <c r="D62" s="76">
        <f t="shared" si="4"/>
        <v>4665</v>
      </c>
      <c r="E62" s="79">
        <v>4665</v>
      </c>
      <c r="F62" s="89"/>
      <c r="G62" s="76"/>
      <c r="H62" s="109"/>
    </row>
    <row r="63" spans="2:8" ht="13.5">
      <c r="B63" s="683">
        <v>3</v>
      </c>
      <c r="C63" s="685" t="s">
        <v>710</v>
      </c>
      <c r="D63" s="687">
        <f t="shared" si="4"/>
        <v>2000</v>
      </c>
      <c r="E63" s="689"/>
      <c r="F63" s="691">
        <f>F64</f>
        <v>2000</v>
      </c>
      <c r="G63" s="76"/>
      <c r="H63" s="109"/>
    </row>
    <row r="64" spans="2:8" ht="11.25" customHeight="1">
      <c r="B64" s="692">
        <v>3.1</v>
      </c>
      <c r="C64" s="88" t="s">
        <v>704</v>
      </c>
      <c r="D64" s="76">
        <f t="shared" si="4"/>
        <v>2000</v>
      </c>
      <c r="E64" s="79"/>
      <c r="F64" s="89">
        <v>2000</v>
      </c>
      <c r="G64" s="76"/>
      <c r="H64" s="109"/>
    </row>
    <row r="65" spans="2:8" ht="12.75">
      <c r="B65" s="102" t="s">
        <v>211</v>
      </c>
      <c r="C65" s="103" t="s">
        <v>212</v>
      </c>
      <c r="D65" s="104">
        <f aca="true" t="shared" si="5" ref="D65:D78">E65+F65</f>
        <v>208222</v>
      </c>
      <c r="E65" s="104">
        <f>E66+E71+E73+E74+E78+E79+E81+E82+E83+E84+E85+E75+E80</f>
        <v>12802</v>
      </c>
      <c r="F65" s="104">
        <f>F66+F71+F75+F78</f>
        <v>195420</v>
      </c>
      <c r="G65" s="104"/>
      <c r="H65" s="109"/>
    </row>
    <row r="66" spans="2:8" ht="13.5">
      <c r="B66" s="683">
        <v>1</v>
      </c>
      <c r="C66" s="685" t="s">
        <v>213</v>
      </c>
      <c r="D66" s="687">
        <f t="shared" si="5"/>
        <v>146949</v>
      </c>
      <c r="E66" s="688"/>
      <c r="F66" s="687">
        <f>F67+F68+F69+F70</f>
        <v>146949</v>
      </c>
      <c r="G66" s="107"/>
      <c r="H66" s="72"/>
    </row>
    <row r="67" spans="2:8" ht="11.25" customHeight="1">
      <c r="B67" s="692">
        <v>1.1</v>
      </c>
      <c r="C67" s="88" t="s">
        <v>700</v>
      </c>
      <c r="D67" s="76">
        <f t="shared" si="5"/>
        <v>60640</v>
      </c>
      <c r="E67" s="107"/>
      <c r="F67" s="76">
        <v>60640</v>
      </c>
      <c r="G67" s="107"/>
      <c r="H67" s="72"/>
    </row>
    <row r="68" spans="2:8" ht="11.25" customHeight="1">
      <c r="B68" s="692">
        <v>1.2</v>
      </c>
      <c r="C68" s="88" t="s">
        <v>701</v>
      </c>
      <c r="D68" s="76">
        <f t="shared" si="5"/>
        <v>1820</v>
      </c>
      <c r="E68" s="107"/>
      <c r="F68" s="76">
        <v>1820</v>
      </c>
      <c r="G68" s="107"/>
      <c r="H68" s="72"/>
    </row>
    <row r="69" spans="2:8" ht="11.25" customHeight="1">
      <c r="B69" s="692">
        <v>1.3</v>
      </c>
      <c r="C69" s="88" t="s">
        <v>702</v>
      </c>
      <c r="D69" s="76">
        <f t="shared" si="5"/>
        <v>11763</v>
      </c>
      <c r="E69" s="107"/>
      <c r="F69" s="76">
        <v>11763</v>
      </c>
      <c r="G69" s="107"/>
      <c r="H69" s="72"/>
    </row>
    <row r="70" spans="2:8" ht="11.25" customHeight="1">
      <c r="B70" s="692">
        <v>1.4</v>
      </c>
      <c r="C70" s="88" t="s">
        <v>703</v>
      </c>
      <c r="D70" s="76">
        <f t="shared" si="5"/>
        <v>72726</v>
      </c>
      <c r="E70" s="107"/>
      <c r="F70" s="76">
        <v>72726</v>
      </c>
      <c r="G70" s="107"/>
      <c r="H70" s="72"/>
    </row>
    <row r="71" spans="2:8" ht="14.25" customHeight="1">
      <c r="B71" s="683">
        <v>2</v>
      </c>
      <c r="C71" s="685" t="s">
        <v>214</v>
      </c>
      <c r="D71" s="687">
        <f t="shared" si="5"/>
        <v>14326</v>
      </c>
      <c r="E71" s="688"/>
      <c r="F71" s="687">
        <f>F72+F73+F74</f>
        <v>14326</v>
      </c>
      <c r="G71" s="107"/>
      <c r="H71" s="73"/>
    </row>
    <row r="72" spans="2:8" ht="11.25" customHeight="1">
      <c r="B72" s="693">
        <v>2.1</v>
      </c>
      <c r="C72" s="88" t="s">
        <v>700</v>
      </c>
      <c r="D72" s="76">
        <f t="shared" si="5"/>
        <v>7342</v>
      </c>
      <c r="E72" s="688"/>
      <c r="F72" s="687">
        <v>7342</v>
      </c>
      <c r="G72" s="107"/>
      <c r="H72" s="73"/>
    </row>
    <row r="73" spans="2:8" ht="11.25" customHeight="1">
      <c r="B73" s="692">
        <v>2.2</v>
      </c>
      <c r="C73" s="88" t="s">
        <v>701</v>
      </c>
      <c r="D73" s="76">
        <f t="shared" si="5"/>
        <v>5560</v>
      </c>
      <c r="E73" s="76"/>
      <c r="F73" s="76">
        <v>5560</v>
      </c>
      <c r="G73" s="107"/>
      <c r="H73" s="73"/>
    </row>
    <row r="74" spans="2:8" ht="11.25" customHeight="1">
      <c r="B74" s="692">
        <v>2.3</v>
      </c>
      <c r="C74" s="88" t="s">
        <v>702</v>
      </c>
      <c r="D74" s="76">
        <f t="shared" si="5"/>
        <v>1424</v>
      </c>
      <c r="E74" s="76"/>
      <c r="F74" s="76">
        <v>1424</v>
      </c>
      <c r="G74" s="107"/>
      <c r="H74" s="73"/>
    </row>
    <row r="75" spans="2:8" ht="12.75" customHeight="1">
      <c r="B75" s="683">
        <v>3</v>
      </c>
      <c r="C75" s="685" t="s">
        <v>583</v>
      </c>
      <c r="D75" s="687">
        <f t="shared" si="5"/>
        <v>3945</v>
      </c>
      <c r="E75" s="687"/>
      <c r="F75" s="687">
        <f>F76+F77</f>
        <v>3945</v>
      </c>
      <c r="G75" s="107"/>
      <c r="H75" s="73"/>
    </row>
    <row r="76" spans="2:8" ht="11.25" customHeight="1">
      <c r="B76" s="692">
        <v>3.1</v>
      </c>
      <c r="C76" s="88" t="s">
        <v>701</v>
      </c>
      <c r="D76" s="76">
        <f t="shared" si="5"/>
        <v>3312</v>
      </c>
      <c r="E76" s="76"/>
      <c r="F76" s="76">
        <v>3312</v>
      </c>
      <c r="G76" s="107"/>
      <c r="H76" s="73"/>
    </row>
    <row r="77" spans="2:8" ht="11.25" customHeight="1">
      <c r="B77" s="692">
        <v>3.2</v>
      </c>
      <c r="C77" s="88" t="s">
        <v>702</v>
      </c>
      <c r="D77" s="76">
        <f t="shared" si="5"/>
        <v>633</v>
      </c>
      <c r="E77" s="76"/>
      <c r="F77" s="76">
        <v>633</v>
      </c>
      <c r="G77" s="107"/>
      <c r="H77" s="73"/>
    </row>
    <row r="78" spans="2:8" ht="13.5">
      <c r="B78" s="683">
        <v>4</v>
      </c>
      <c r="C78" s="685" t="s">
        <v>215</v>
      </c>
      <c r="D78" s="687">
        <f t="shared" si="5"/>
        <v>43002</v>
      </c>
      <c r="E78" s="687">
        <f>E86+E87+E88</f>
        <v>12802</v>
      </c>
      <c r="F78" s="687">
        <f>F86+F87+F88</f>
        <v>30200</v>
      </c>
      <c r="G78" s="107"/>
      <c r="H78" s="73"/>
    </row>
    <row r="79" spans="2:8" ht="0.75" customHeight="1" hidden="1">
      <c r="B79" s="105">
        <v>7</v>
      </c>
      <c r="C79" s="106" t="s">
        <v>216</v>
      </c>
      <c r="D79" s="76">
        <f aca="true" t="shared" si="6" ref="D79:D88">E79+F79</f>
        <v>0</v>
      </c>
      <c r="E79" s="76"/>
      <c r="F79" s="76"/>
      <c r="G79" s="107"/>
      <c r="H79" s="73"/>
    </row>
    <row r="80" spans="2:8" ht="12.75" hidden="1">
      <c r="B80" s="105">
        <v>8</v>
      </c>
      <c r="C80" s="106" t="s">
        <v>217</v>
      </c>
      <c r="D80" s="76">
        <f t="shared" si="6"/>
        <v>0</v>
      </c>
      <c r="E80" s="79"/>
      <c r="F80" s="107"/>
      <c r="G80" s="107"/>
      <c r="H80" s="73"/>
    </row>
    <row r="81" spans="2:8" ht="12.75" hidden="1">
      <c r="B81" s="105">
        <v>9</v>
      </c>
      <c r="C81" s="106" t="s">
        <v>218</v>
      </c>
      <c r="D81" s="76">
        <f t="shared" si="6"/>
        <v>0</v>
      </c>
      <c r="E81" s="76"/>
      <c r="F81" s="107"/>
      <c r="G81" s="107"/>
      <c r="H81" s="73"/>
    </row>
    <row r="82" spans="2:8" ht="12.75" hidden="1">
      <c r="B82" s="105">
        <v>10</v>
      </c>
      <c r="C82" s="106" t="s">
        <v>219</v>
      </c>
      <c r="D82" s="76">
        <f t="shared" si="6"/>
        <v>0</v>
      </c>
      <c r="E82" s="76"/>
      <c r="F82" s="107"/>
      <c r="G82" s="76"/>
      <c r="H82" s="73"/>
    </row>
    <row r="83" spans="2:8" ht="12.75" hidden="1">
      <c r="B83" s="105">
        <v>11</v>
      </c>
      <c r="C83" s="106" t="s">
        <v>220</v>
      </c>
      <c r="D83" s="76">
        <f t="shared" si="6"/>
        <v>0</v>
      </c>
      <c r="E83" s="79"/>
      <c r="F83" s="107"/>
      <c r="G83" s="76"/>
      <c r="H83" s="109"/>
    </row>
    <row r="84" spans="2:8" ht="12.75" hidden="1">
      <c r="B84" s="105">
        <v>12</v>
      </c>
      <c r="C84" s="106" t="s">
        <v>221</v>
      </c>
      <c r="D84" s="76">
        <f t="shared" si="6"/>
        <v>0</v>
      </c>
      <c r="E84" s="79"/>
      <c r="F84" s="107"/>
      <c r="G84" s="104"/>
      <c r="H84" s="109"/>
    </row>
    <row r="85" spans="2:8" ht="12.75" hidden="1">
      <c r="B85" s="105">
        <v>13</v>
      </c>
      <c r="C85" s="106" t="s">
        <v>222</v>
      </c>
      <c r="D85" s="76">
        <f t="shared" si="6"/>
        <v>0</v>
      </c>
      <c r="E85" s="76"/>
      <c r="F85" s="107"/>
      <c r="G85" s="104"/>
      <c r="H85" s="109"/>
    </row>
    <row r="86" spans="2:8" ht="11.25" customHeight="1">
      <c r="B86" s="692">
        <v>4.1</v>
      </c>
      <c r="C86" s="88" t="s">
        <v>700</v>
      </c>
      <c r="D86" s="76">
        <f t="shared" si="6"/>
        <v>24675</v>
      </c>
      <c r="E86" s="76"/>
      <c r="F86" s="107">
        <v>24675</v>
      </c>
      <c r="G86" s="104"/>
      <c r="H86" s="109"/>
    </row>
    <row r="87" spans="2:8" ht="11.25" customHeight="1">
      <c r="B87" s="692">
        <v>4.2</v>
      </c>
      <c r="C87" s="88" t="s">
        <v>701</v>
      </c>
      <c r="D87" s="76">
        <f t="shared" si="6"/>
        <v>10740</v>
      </c>
      <c r="E87" s="76">
        <v>10000</v>
      </c>
      <c r="F87" s="107">
        <v>740</v>
      </c>
      <c r="G87" s="104"/>
      <c r="H87" s="109"/>
    </row>
    <row r="88" spans="2:8" ht="11.25" customHeight="1">
      <c r="B88" s="692">
        <v>4.3</v>
      </c>
      <c r="C88" s="88" t="s">
        <v>702</v>
      </c>
      <c r="D88" s="76">
        <f t="shared" si="6"/>
        <v>7587</v>
      </c>
      <c r="E88" s="76">
        <v>2802</v>
      </c>
      <c r="F88" s="107">
        <v>4785</v>
      </c>
      <c r="G88" s="104"/>
      <c r="H88" s="109"/>
    </row>
    <row r="89" spans="2:8" ht="12.75">
      <c r="B89" s="102" t="s">
        <v>223</v>
      </c>
      <c r="C89" s="103" t="s">
        <v>224</v>
      </c>
      <c r="D89" s="104">
        <f aca="true" t="shared" si="7" ref="D89:D110">E89+F89</f>
        <v>431120</v>
      </c>
      <c r="E89" s="104">
        <f>E90+E93+E95+E97+E100+E102+E106+E105</f>
        <v>0</v>
      </c>
      <c r="F89" s="85">
        <f>F90+F93+F95+F97+F100+F102</f>
        <v>431120</v>
      </c>
      <c r="G89" s="76"/>
      <c r="H89" s="109"/>
    </row>
    <row r="90" spans="2:8" ht="13.5">
      <c r="B90" s="683">
        <v>1</v>
      </c>
      <c r="C90" s="685" t="s">
        <v>225</v>
      </c>
      <c r="D90" s="687">
        <f t="shared" si="7"/>
        <v>9800</v>
      </c>
      <c r="E90" s="688"/>
      <c r="F90" s="687">
        <f>F91+F92</f>
        <v>9800</v>
      </c>
      <c r="G90" s="76"/>
      <c r="H90" s="109"/>
    </row>
    <row r="91" spans="2:8" ht="11.25" customHeight="1">
      <c r="B91" s="692">
        <v>1.1</v>
      </c>
      <c r="C91" s="88" t="s">
        <v>703</v>
      </c>
      <c r="D91" s="76">
        <f t="shared" si="7"/>
        <v>9500</v>
      </c>
      <c r="E91" s="107"/>
      <c r="F91" s="76">
        <v>9500</v>
      </c>
      <c r="G91" s="76"/>
      <c r="H91" s="109"/>
    </row>
    <row r="92" spans="2:8" ht="11.25" customHeight="1">
      <c r="B92" s="692">
        <v>1.2</v>
      </c>
      <c r="C92" s="88" t="s">
        <v>705</v>
      </c>
      <c r="D92" s="76">
        <f t="shared" si="7"/>
        <v>300</v>
      </c>
      <c r="E92" s="107"/>
      <c r="F92" s="76">
        <v>300</v>
      </c>
      <c r="G92" s="76"/>
      <c r="H92" s="109"/>
    </row>
    <row r="93" spans="2:8" ht="13.5">
      <c r="B93" s="683">
        <v>2</v>
      </c>
      <c r="C93" s="684" t="s">
        <v>226</v>
      </c>
      <c r="D93" s="687">
        <f t="shared" si="7"/>
        <v>52800</v>
      </c>
      <c r="E93" s="688"/>
      <c r="F93" s="687">
        <f>F94</f>
        <v>52800</v>
      </c>
      <c r="G93" s="107"/>
      <c r="H93" s="109"/>
    </row>
    <row r="94" spans="2:8" ht="11.25" customHeight="1">
      <c r="B94" s="692">
        <v>2.1</v>
      </c>
      <c r="C94" s="88" t="s">
        <v>703</v>
      </c>
      <c r="D94" s="76">
        <f t="shared" si="7"/>
        <v>52800</v>
      </c>
      <c r="E94" s="107"/>
      <c r="F94" s="76">
        <v>52800</v>
      </c>
      <c r="G94" s="107"/>
      <c r="H94" s="109"/>
    </row>
    <row r="95" spans="2:8" ht="13.5">
      <c r="B95" s="683">
        <v>3</v>
      </c>
      <c r="C95" s="684" t="s">
        <v>227</v>
      </c>
      <c r="D95" s="687">
        <f t="shared" si="7"/>
        <v>213200</v>
      </c>
      <c r="E95" s="688"/>
      <c r="F95" s="687">
        <f>F96</f>
        <v>213200</v>
      </c>
      <c r="G95" s="107"/>
      <c r="H95" s="109"/>
    </row>
    <row r="96" spans="2:8" ht="11.25" customHeight="1">
      <c r="B96" s="692">
        <v>3.1</v>
      </c>
      <c r="C96" s="88" t="s">
        <v>704</v>
      </c>
      <c r="D96" s="76">
        <f t="shared" si="7"/>
        <v>213200</v>
      </c>
      <c r="E96" s="107"/>
      <c r="F96" s="76">
        <v>213200</v>
      </c>
      <c r="G96" s="107"/>
      <c r="H96" s="109"/>
    </row>
    <row r="97" spans="2:8" ht="13.5">
      <c r="B97" s="683">
        <v>4</v>
      </c>
      <c r="C97" s="685" t="s">
        <v>228</v>
      </c>
      <c r="D97" s="687">
        <f t="shared" si="7"/>
        <v>45320</v>
      </c>
      <c r="E97" s="688"/>
      <c r="F97" s="687">
        <f>F98+F99</f>
        <v>45320</v>
      </c>
      <c r="G97" s="107"/>
      <c r="H97" s="109"/>
    </row>
    <row r="98" spans="2:8" ht="11.25" customHeight="1">
      <c r="B98" s="692">
        <v>4.1</v>
      </c>
      <c r="C98" s="88" t="s">
        <v>703</v>
      </c>
      <c r="D98" s="76">
        <f t="shared" si="7"/>
        <v>2060</v>
      </c>
      <c r="E98" s="107"/>
      <c r="F98" s="76">
        <v>2060</v>
      </c>
      <c r="G98" s="107"/>
      <c r="H98" s="109"/>
    </row>
    <row r="99" spans="2:8" ht="11.25" customHeight="1">
      <c r="B99" s="692">
        <v>4.2</v>
      </c>
      <c r="C99" s="88" t="s">
        <v>704</v>
      </c>
      <c r="D99" s="76">
        <f t="shared" si="7"/>
        <v>43260</v>
      </c>
      <c r="E99" s="107"/>
      <c r="F99" s="76">
        <v>43260</v>
      </c>
      <c r="G99" s="107"/>
      <c r="H99" s="109"/>
    </row>
    <row r="100" spans="2:8" ht="13.5">
      <c r="B100" s="683">
        <v>5</v>
      </c>
      <c r="C100" s="685" t="s">
        <v>229</v>
      </c>
      <c r="D100" s="687">
        <f t="shared" si="7"/>
        <v>8000</v>
      </c>
      <c r="E100" s="688"/>
      <c r="F100" s="691">
        <f>F101</f>
        <v>8000</v>
      </c>
      <c r="G100" s="107"/>
      <c r="H100" s="73"/>
    </row>
    <row r="101" spans="2:8" ht="11.25" customHeight="1">
      <c r="B101" s="692">
        <v>5.1</v>
      </c>
      <c r="C101" s="88" t="s">
        <v>703</v>
      </c>
      <c r="D101" s="76">
        <f t="shared" si="7"/>
        <v>8000</v>
      </c>
      <c r="E101" s="107"/>
      <c r="F101" s="89">
        <v>8000</v>
      </c>
      <c r="G101" s="107"/>
      <c r="H101" s="73"/>
    </row>
    <row r="102" spans="2:8" ht="13.5" customHeight="1">
      <c r="B102" s="683">
        <v>6</v>
      </c>
      <c r="C102" s="685" t="s">
        <v>230</v>
      </c>
      <c r="D102" s="689">
        <f t="shared" si="7"/>
        <v>102000</v>
      </c>
      <c r="E102" s="690"/>
      <c r="F102" s="687">
        <f>F103+F104+F105+F106</f>
        <v>102000</v>
      </c>
      <c r="G102" s="76"/>
      <c r="H102" s="73"/>
    </row>
    <row r="103" spans="2:8" ht="11.25" customHeight="1">
      <c r="B103" s="692">
        <v>6.1</v>
      </c>
      <c r="C103" s="88" t="s">
        <v>700</v>
      </c>
      <c r="D103" s="79">
        <f t="shared" si="7"/>
        <v>35532</v>
      </c>
      <c r="E103" s="112"/>
      <c r="F103" s="76">
        <v>35532</v>
      </c>
      <c r="G103" s="76"/>
      <c r="H103" s="73"/>
    </row>
    <row r="104" spans="2:8" ht="11.25" customHeight="1">
      <c r="B104" s="692">
        <v>6.2</v>
      </c>
      <c r="C104" s="88" t="s">
        <v>701</v>
      </c>
      <c r="D104" s="79">
        <f t="shared" si="7"/>
        <v>1066</v>
      </c>
      <c r="E104" s="112"/>
      <c r="F104" s="76">
        <v>1066</v>
      </c>
      <c r="G104" s="76"/>
      <c r="H104" s="73"/>
    </row>
    <row r="105" spans="2:8" ht="11.25" customHeight="1">
      <c r="B105" s="692">
        <v>6.3</v>
      </c>
      <c r="C105" s="88" t="s">
        <v>702</v>
      </c>
      <c r="D105" s="79">
        <f t="shared" si="7"/>
        <v>6892</v>
      </c>
      <c r="E105" s="112"/>
      <c r="F105" s="76">
        <v>6892</v>
      </c>
      <c r="G105" s="76"/>
      <c r="H105" s="73"/>
    </row>
    <row r="106" spans="2:8" ht="11.25" customHeight="1">
      <c r="B106" s="692">
        <v>6.4</v>
      </c>
      <c r="C106" s="88" t="s">
        <v>703</v>
      </c>
      <c r="D106" s="79">
        <f t="shared" si="7"/>
        <v>58510</v>
      </c>
      <c r="E106" s="112"/>
      <c r="F106" s="76">
        <v>58510</v>
      </c>
      <c r="G106" s="76"/>
      <c r="H106" s="73"/>
    </row>
    <row r="107" spans="2:8" ht="15.75" customHeight="1">
      <c r="B107" s="102" t="s">
        <v>231</v>
      </c>
      <c r="C107" s="103" t="s">
        <v>232</v>
      </c>
      <c r="D107" s="85">
        <f t="shared" si="7"/>
        <v>117430</v>
      </c>
      <c r="E107" s="85">
        <f>E108+E110+E120+E124+E126</f>
        <v>94900</v>
      </c>
      <c r="F107" s="85">
        <f>F108+F110+F120+F124+F126</f>
        <v>22530</v>
      </c>
      <c r="G107" s="104"/>
      <c r="H107" s="109"/>
    </row>
    <row r="108" spans="2:8" ht="13.5">
      <c r="B108" s="683">
        <v>1</v>
      </c>
      <c r="C108" s="685" t="s">
        <v>233</v>
      </c>
      <c r="D108" s="687">
        <f t="shared" si="7"/>
        <v>4600</v>
      </c>
      <c r="E108" s="687"/>
      <c r="F108" s="688">
        <f>F109</f>
        <v>4600</v>
      </c>
      <c r="G108" s="76"/>
      <c r="H108" s="109"/>
    </row>
    <row r="109" spans="2:8" ht="11.25" customHeight="1">
      <c r="B109" s="692">
        <v>1.1</v>
      </c>
      <c r="C109" s="88" t="s">
        <v>703</v>
      </c>
      <c r="D109" s="76">
        <f t="shared" si="7"/>
        <v>4600</v>
      </c>
      <c r="E109" s="76"/>
      <c r="F109" s="107">
        <v>4600</v>
      </c>
      <c r="G109" s="76"/>
      <c r="H109" s="109"/>
    </row>
    <row r="110" spans="2:8" ht="13.5">
      <c r="B110" s="683">
        <v>2</v>
      </c>
      <c r="C110" s="685" t="s">
        <v>234</v>
      </c>
      <c r="D110" s="687">
        <f t="shared" si="7"/>
        <v>94900</v>
      </c>
      <c r="E110" s="687">
        <f>E113+E114+E115+E116+E117+E118+E119</f>
        <v>94900</v>
      </c>
      <c r="F110" s="688"/>
      <c r="G110" s="76"/>
      <c r="H110" s="72"/>
    </row>
    <row r="111" spans="2:8" ht="12.75" hidden="1">
      <c r="B111" s="105">
        <v>3</v>
      </c>
      <c r="C111" s="106" t="s">
        <v>235</v>
      </c>
      <c r="D111" s="76">
        <f aca="true" t="shared" si="8" ref="D111:D127">E111+F111</f>
        <v>0</v>
      </c>
      <c r="E111" s="76"/>
      <c r="F111" s="107"/>
      <c r="G111" s="76"/>
      <c r="H111" s="109"/>
    </row>
    <row r="112" spans="2:8" ht="12.75" hidden="1">
      <c r="B112" s="105">
        <v>4</v>
      </c>
      <c r="C112" s="106" t="s">
        <v>236</v>
      </c>
      <c r="D112" s="76">
        <f t="shared" si="8"/>
        <v>0</v>
      </c>
      <c r="E112" s="76"/>
      <c r="F112" s="107"/>
      <c r="G112" s="76"/>
      <c r="H112" s="109"/>
    </row>
    <row r="113" spans="2:8" ht="11.25" customHeight="1">
      <c r="B113" s="692">
        <v>2.1</v>
      </c>
      <c r="C113" s="44" t="s">
        <v>657</v>
      </c>
      <c r="D113" s="76">
        <f t="shared" si="8"/>
        <v>21900</v>
      </c>
      <c r="E113" s="681">
        <v>21900</v>
      </c>
      <c r="F113" s="107"/>
      <c r="G113" s="76"/>
      <c r="H113" s="109"/>
    </row>
    <row r="114" spans="2:8" ht="11.25" customHeight="1">
      <c r="B114" s="692">
        <v>2.2</v>
      </c>
      <c r="C114" s="44" t="s">
        <v>660</v>
      </c>
      <c r="D114" s="76">
        <f t="shared" si="8"/>
        <v>14600</v>
      </c>
      <c r="E114" s="681">
        <v>14600</v>
      </c>
      <c r="F114" s="107"/>
      <c r="G114" s="76"/>
      <c r="H114" s="109"/>
    </row>
    <row r="115" spans="2:8" ht="11.25" customHeight="1">
      <c r="B115" s="692">
        <v>2.3</v>
      </c>
      <c r="C115" s="44" t="s">
        <v>661</v>
      </c>
      <c r="D115" s="76">
        <f t="shared" si="8"/>
        <v>21900</v>
      </c>
      <c r="E115" s="681">
        <v>21900</v>
      </c>
      <c r="F115" s="107"/>
      <c r="G115" s="76"/>
      <c r="H115" s="109"/>
    </row>
    <row r="116" spans="2:8" ht="11.25" customHeight="1">
      <c r="B116" s="692">
        <v>2.4</v>
      </c>
      <c r="C116" s="44" t="s">
        <v>662</v>
      </c>
      <c r="D116" s="76">
        <f t="shared" si="8"/>
        <v>7300</v>
      </c>
      <c r="E116" s="681">
        <v>7300</v>
      </c>
      <c r="F116" s="107"/>
      <c r="G116" s="76"/>
      <c r="H116" s="109"/>
    </row>
    <row r="117" spans="2:8" ht="11.25" customHeight="1">
      <c r="B117" s="692">
        <v>2.5</v>
      </c>
      <c r="C117" s="44" t="s">
        <v>658</v>
      </c>
      <c r="D117" s="76">
        <f t="shared" si="8"/>
        <v>7300</v>
      </c>
      <c r="E117" s="681">
        <v>7300</v>
      </c>
      <c r="F117" s="107"/>
      <c r="G117" s="76"/>
      <c r="H117" s="109"/>
    </row>
    <row r="118" spans="2:8" ht="11.25" customHeight="1">
      <c r="B118" s="692">
        <v>2.6</v>
      </c>
      <c r="C118" s="44" t="s">
        <v>659</v>
      </c>
      <c r="D118" s="76">
        <f t="shared" si="8"/>
        <v>7300</v>
      </c>
      <c r="E118" s="681">
        <v>7300</v>
      </c>
      <c r="F118" s="107"/>
      <c r="G118" s="76"/>
      <c r="H118" s="109"/>
    </row>
    <row r="119" spans="2:8" ht="11.25" customHeight="1">
      <c r="B119" s="692">
        <v>2.7</v>
      </c>
      <c r="C119" s="44" t="s">
        <v>663</v>
      </c>
      <c r="D119" s="76">
        <f t="shared" si="8"/>
        <v>14600</v>
      </c>
      <c r="E119" s="681">
        <v>14600</v>
      </c>
      <c r="F119" s="107"/>
      <c r="G119" s="76"/>
      <c r="H119" s="109"/>
    </row>
    <row r="120" spans="2:8" ht="13.5" customHeight="1">
      <c r="B120" s="683">
        <v>3</v>
      </c>
      <c r="C120" s="685" t="s">
        <v>237</v>
      </c>
      <c r="D120" s="687">
        <f t="shared" si="8"/>
        <v>8580</v>
      </c>
      <c r="E120" s="688"/>
      <c r="F120" s="689">
        <f>F121+F122+F123</f>
        <v>8580</v>
      </c>
      <c r="G120" s="107"/>
      <c r="H120" s="109"/>
    </row>
    <row r="121" spans="2:8" ht="11.25" customHeight="1">
      <c r="B121" s="692">
        <v>3.1</v>
      </c>
      <c r="C121" s="88" t="s">
        <v>700</v>
      </c>
      <c r="D121" s="76">
        <f t="shared" si="8"/>
        <v>7010</v>
      </c>
      <c r="E121" s="107"/>
      <c r="F121" s="79">
        <v>7010</v>
      </c>
      <c r="G121" s="107"/>
      <c r="H121" s="109"/>
    </row>
    <row r="122" spans="2:8" ht="11.25" customHeight="1">
      <c r="B122" s="692">
        <v>3.2</v>
      </c>
      <c r="C122" s="88" t="s">
        <v>701</v>
      </c>
      <c r="D122" s="76">
        <f t="shared" si="8"/>
        <v>210</v>
      </c>
      <c r="E122" s="107"/>
      <c r="F122" s="79">
        <v>210</v>
      </c>
      <c r="G122" s="107"/>
      <c r="H122" s="109"/>
    </row>
    <row r="123" spans="2:8" ht="11.25" customHeight="1">
      <c r="B123" s="692">
        <v>3.3</v>
      </c>
      <c r="C123" s="88" t="s">
        <v>702</v>
      </c>
      <c r="D123" s="76">
        <f t="shared" si="8"/>
        <v>1360</v>
      </c>
      <c r="E123" s="107"/>
      <c r="F123" s="79">
        <v>1360</v>
      </c>
      <c r="G123" s="107"/>
      <c r="H123" s="109"/>
    </row>
    <row r="124" spans="2:8" ht="13.5">
      <c r="B124" s="683">
        <v>4</v>
      </c>
      <c r="C124" s="685" t="s">
        <v>238</v>
      </c>
      <c r="D124" s="687">
        <f t="shared" si="8"/>
        <v>8000</v>
      </c>
      <c r="E124" s="688"/>
      <c r="F124" s="689">
        <f>F125</f>
        <v>8000</v>
      </c>
      <c r="G124" s="107"/>
      <c r="H124" s="73"/>
    </row>
    <row r="125" spans="2:8" ht="11.25" customHeight="1">
      <c r="B125" s="692">
        <v>4.1</v>
      </c>
      <c r="C125" s="88" t="s">
        <v>705</v>
      </c>
      <c r="D125" s="76">
        <f t="shared" si="8"/>
        <v>8000</v>
      </c>
      <c r="E125" s="107"/>
      <c r="F125" s="79">
        <v>8000</v>
      </c>
      <c r="G125" s="107"/>
      <c r="H125" s="73"/>
    </row>
    <row r="126" spans="2:8" ht="13.5">
      <c r="B126" s="683">
        <v>5</v>
      </c>
      <c r="C126" s="685" t="s">
        <v>239</v>
      </c>
      <c r="D126" s="687">
        <f t="shared" si="8"/>
        <v>1350</v>
      </c>
      <c r="E126" s="688"/>
      <c r="F126" s="689">
        <f>F127</f>
        <v>1350</v>
      </c>
      <c r="G126" s="107"/>
      <c r="H126" s="73"/>
    </row>
    <row r="127" spans="2:8" ht="11.25" customHeight="1">
      <c r="B127" s="692">
        <v>5.1</v>
      </c>
      <c r="C127" s="88" t="s">
        <v>705</v>
      </c>
      <c r="D127" s="76">
        <f t="shared" si="8"/>
        <v>1350</v>
      </c>
      <c r="E127" s="107"/>
      <c r="F127" s="79">
        <v>1350</v>
      </c>
      <c r="G127" s="107"/>
      <c r="H127" s="73"/>
    </row>
    <row r="128" spans="2:8" ht="14.25" customHeight="1">
      <c r="B128" s="102" t="s">
        <v>240</v>
      </c>
      <c r="C128" s="103" t="s">
        <v>241</v>
      </c>
      <c r="D128" s="104">
        <f>E128+F128</f>
        <v>107829</v>
      </c>
      <c r="E128" s="85">
        <f>E129+E136+E138+E141+E143</f>
        <v>0</v>
      </c>
      <c r="F128" s="85">
        <f>F129+F136+F138+F141+F143</f>
        <v>107829</v>
      </c>
      <c r="G128" s="107"/>
      <c r="H128" s="109"/>
    </row>
    <row r="129" spans="2:8" ht="13.5">
      <c r="B129" s="683">
        <v>1</v>
      </c>
      <c r="C129" s="684" t="s">
        <v>242</v>
      </c>
      <c r="D129" s="687">
        <f>E129+F129</f>
        <v>41187</v>
      </c>
      <c r="E129" s="687">
        <v>0</v>
      </c>
      <c r="F129" s="687">
        <f>F132+F133+F134+F135</f>
        <v>41187</v>
      </c>
      <c r="G129" s="107"/>
      <c r="H129" s="109"/>
    </row>
    <row r="130" spans="2:8" ht="12.75" customHeight="1" hidden="1">
      <c r="B130" s="105">
        <v>2</v>
      </c>
      <c r="C130" s="111"/>
      <c r="D130" s="76">
        <f aca="true" t="shared" si="9" ref="D130:D149">E130+F130</f>
        <v>0</v>
      </c>
      <c r="E130" s="76">
        <v>0</v>
      </c>
      <c r="F130" s="424"/>
      <c r="G130" s="107"/>
      <c r="H130" s="109"/>
    </row>
    <row r="131" spans="2:8" ht="12.75" hidden="1">
      <c r="B131" s="105">
        <v>3</v>
      </c>
      <c r="C131" s="106" t="s">
        <v>243</v>
      </c>
      <c r="D131" s="76">
        <f t="shared" si="9"/>
        <v>0</v>
      </c>
      <c r="E131" s="107">
        <v>0</v>
      </c>
      <c r="F131" s="76"/>
      <c r="G131" s="107"/>
      <c r="H131" s="72"/>
    </row>
    <row r="132" spans="2:8" ht="11.25" customHeight="1">
      <c r="B132" s="692">
        <v>1.1</v>
      </c>
      <c r="C132" s="88" t="s">
        <v>700</v>
      </c>
      <c r="D132" s="76">
        <f t="shared" si="9"/>
        <v>21142</v>
      </c>
      <c r="E132" s="107"/>
      <c r="F132" s="76">
        <v>21142</v>
      </c>
      <c r="G132" s="107"/>
      <c r="H132" s="72"/>
    </row>
    <row r="133" spans="2:8" ht="11.25" customHeight="1">
      <c r="B133" s="692">
        <v>1.2</v>
      </c>
      <c r="C133" s="88" t="s">
        <v>701</v>
      </c>
      <c r="D133" s="76">
        <f t="shared" si="9"/>
        <v>634</v>
      </c>
      <c r="E133" s="107"/>
      <c r="F133" s="76">
        <v>634</v>
      </c>
      <c r="G133" s="107"/>
      <c r="H133" s="72"/>
    </row>
    <row r="134" spans="2:8" ht="11.25" customHeight="1">
      <c r="B134" s="692">
        <v>1.3</v>
      </c>
      <c r="C134" s="88" t="s">
        <v>702</v>
      </c>
      <c r="D134" s="76">
        <f t="shared" si="9"/>
        <v>4101</v>
      </c>
      <c r="E134" s="107"/>
      <c r="F134" s="76">
        <v>4101</v>
      </c>
      <c r="G134" s="107"/>
      <c r="H134" s="72"/>
    </row>
    <row r="135" spans="2:8" ht="11.25" customHeight="1">
      <c r="B135" s="692">
        <v>1.4</v>
      </c>
      <c r="C135" s="88" t="s">
        <v>703</v>
      </c>
      <c r="D135" s="76">
        <f t="shared" si="9"/>
        <v>15310</v>
      </c>
      <c r="E135" s="107"/>
      <c r="F135" s="76">
        <v>15310</v>
      </c>
      <c r="G135" s="107"/>
      <c r="H135" s="72"/>
    </row>
    <row r="136" spans="2:8" ht="13.5">
      <c r="B136" s="683">
        <v>2</v>
      </c>
      <c r="C136" s="685" t="s">
        <v>244</v>
      </c>
      <c r="D136" s="687">
        <f t="shared" si="9"/>
        <v>32500</v>
      </c>
      <c r="E136" s="688">
        <v>0</v>
      </c>
      <c r="F136" s="687">
        <f>F137</f>
        <v>32500</v>
      </c>
      <c r="G136" s="107"/>
      <c r="H136" s="72"/>
    </row>
    <row r="137" spans="2:8" ht="11.25" customHeight="1">
      <c r="B137" s="692">
        <v>2.1</v>
      </c>
      <c r="C137" s="88" t="s">
        <v>701</v>
      </c>
      <c r="D137" s="76">
        <f t="shared" si="9"/>
        <v>32500</v>
      </c>
      <c r="E137" s="107"/>
      <c r="F137" s="79">
        <v>32500</v>
      </c>
      <c r="G137" s="76"/>
      <c r="H137" s="73"/>
    </row>
    <row r="138" spans="2:8" ht="13.5">
      <c r="B138" s="683">
        <v>3</v>
      </c>
      <c r="C138" s="685" t="s">
        <v>245</v>
      </c>
      <c r="D138" s="687">
        <f t="shared" si="9"/>
        <v>600</v>
      </c>
      <c r="E138" s="688">
        <v>0</v>
      </c>
      <c r="F138" s="687">
        <f>F140</f>
        <v>600</v>
      </c>
      <c r="G138" s="76"/>
      <c r="H138" s="73"/>
    </row>
    <row r="139" spans="2:8" ht="12.75" hidden="1">
      <c r="B139" s="105">
        <v>7</v>
      </c>
      <c r="C139" s="106" t="s">
        <v>246</v>
      </c>
      <c r="D139" s="76">
        <f t="shared" si="9"/>
        <v>0</v>
      </c>
      <c r="E139" s="107">
        <v>0</v>
      </c>
      <c r="F139" s="76"/>
      <c r="G139" s="76"/>
      <c r="H139" s="73"/>
    </row>
    <row r="140" spans="2:8" ht="11.25" customHeight="1">
      <c r="B140" s="692">
        <v>3.1</v>
      </c>
      <c r="C140" s="88" t="s">
        <v>701</v>
      </c>
      <c r="D140" s="76">
        <f t="shared" si="9"/>
        <v>600</v>
      </c>
      <c r="E140" s="107"/>
      <c r="F140" s="76">
        <v>600</v>
      </c>
      <c r="G140" s="76"/>
      <c r="H140" s="73"/>
    </row>
    <row r="141" spans="2:8" ht="13.5">
      <c r="B141" s="683">
        <v>4</v>
      </c>
      <c r="C141" s="685" t="s">
        <v>247</v>
      </c>
      <c r="D141" s="687">
        <f t="shared" si="9"/>
        <v>800</v>
      </c>
      <c r="E141" s="688">
        <v>0</v>
      </c>
      <c r="F141" s="687">
        <f>F142</f>
        <v>800</v>
      </c>
      <c r="G141" s="76"/>
      <c r="H141" s="73"/>
    </row>
    <row r="142" spans="2:8" ht="11.25" customHeight="1">
      <c r="B142" s="692">
        <v>4.1</v>
      </c>
      <c r="C142" s="88" t="s">
        <v>703</v>
      </c>
      <c r="D142" s="76">
        <f t="shared" si="9"/>
        <v>800</v>
      </c>
      <c r="E142" s="107"/>
      <c r="F142" s="76">
        <v>800</v>
      </c>
      <c r="G142" s="76"/>
      <c r="H142" s="73"/>
    </row>
    <row r="143" spans="2:8" ht="12" customHeight="1">
      <c r="B143" s="683">
        <v>5</v>
      </c>
      <c r="C143" s="684" t="s">
        <v>248</v>
      </c>
      <c r="D143" s="687">
        <f t="shared" si="9"/>
        <v>32742</v>
      </c>
      <c r="E143" s="687">
        <f>E144+E145+E146</f>
        <v>0</v>
      </c>
      <c r="F143" s="687">
        <f>F147+F148+F149</f>
        <v>32742</v>
      </c>
      <c r="G143" s="76"/>
      <c r="H143" s="73"/>
    </row>
    <row r="144" spans="2:8" ht="12.75" customHeight="1" hidden="1">
      <c r="B144" s="113" t="s">
        <v>249</v>
      </c>
      <c r="C144" s="111" t="s">
        <v>250</v>
      </c>
      <c r="D144" s="76">
        <f t="shared" si="9"/>
        <v>0</v>
      </c>
      <c r="E144" s="107">
        <v>0</v>
      </c>
      <c r="F144" s="114"/>
      <c r="G144" s="76"/>
      <c r="H144" s="73"/>
    </row>
    <row r="145" spans="2:8" ht="25.5" hidden="1">
      <c r="B145" s="105" t="s">
        <v>251</v>
      </c>
      <c r="C145" s="111" t="s">
        <v>252</v>
      </c>
      <c r="D145" s="76">
        <f t="shared" si="9"/>
        <v>0</v>
      </c>
      <c r="E145" s="107">
        <v>0</v>
      </c>
      <c r="F145" s="114"/>
      <c r="G145" s="76"/>
      <c r="H145" s="109"/>
    </row>
    <row r="146" spans="2:8" ht="13.5" customHeight="1" hidden="1">
      <c r="B146" s="105" t="s">
        <v>253</v>
      </c>
      <c r="C146" s="111" t="s">
        <v>254</v>
      </c>
      <c r="D146" s="76">
        <f t="shared" si="9"/>
        <v>0</v>
      </c>
      <c r="E146" s="76">
        <v>0</v>
      </c>
      <c r="F146" s="115"/>
      <c r="G146" s="76"/>
      <c r="H146" s="109"/>
    </row>
    <row r="147" spans="2:8" ht="11.25" customHeight="1">
      <c r="B147" s="692">
        <v>5.1</v>
      </c>
      <c r="C147" s="88" t="s">
        <v>700</v>
      </c>
      <c r="D147" s="76">
        <f t="shared" si="9"/>
        <v>12862</v>
      </c>
      <c r="E147" s="76"/>
      <c r="F147" s="115">
        <v>12862</v>
      </c>
      <c r="G147" s="76"/>
      <c r="H147" s="109"/>
    </row>
    <row r="148" spans="2:8" ht="11.25" customHeight="1">
      <c r="B148" s="692">
        <v>5.2</v>
      </c>
      <c r="C148" s="88" t="s">
        <v>701</v>
      </c>
      <c r="D148" s="76">
        <f t="shared" si="9"/>
        <v>17386</v>
      </c>
      <c r="E148" s="76"/>
      <c r="F148" s="115">
        <v>17386</v>
      </c>
      <c r="G148" s="76"/>
      <c r="H148" s="109"/>
    </row>
    <row r="149" spans="2:8" ht="11.25" customHeight="1">
      <c r="B149" s="692">
        <v>5.3</v>
      </c>
      <c r="C149" s="88" t="s">
        <v>702</v>
      </c>
      <c r="D149" s="76">
        <f t="shared" si="9"/>
        <v>2494</v>
      </c>
      <c r="E149" s="76"/>
      <c r="F149" s="115">
        <v>2494</v>
      </c>
      <c r="G149" s="76"/>
      <c r="H149" s="109"/>
    </row>
    <row r="150" spans="2:8" ht="12.75" hidden="1">
      <c r="B150" s="102"/>
      <c r="C150" s="88" t="s">
        <v>179</v>
      </c>
      <c r="D150" s="76">
        <f>E150+F150</f>
        <v>0</v>
      </c>
      <c r="E150" s="79">
        <v>0</v>
      </c>
      <c r="F150" s="107">
        <v>0</v>
      </c>
      <c r="G150" s="76"/>
      <c r="H150" s="109"/>
    </row>
    <row r="151" spans="2:8" ht="25.5" hidden="1">
      <c r="B151" s="102"/>
      <c r="C151" s="88" t="s">
        <v>180</v>
      </c>
      <c r="D151" s="76">
        <f>E151+F151</f>
        <v>0</v>
      </c>
      <c r="E151" s="89">
        <v>0</v>
      </c>
      <c r="F151" s="107">
        <v>0</v>
      </c>
      <c r="G151" s="76"/>
      <c r="H151" s="109"/>
    </row>
    <row r="152" spans="2:8" ht="15">
      <c r="B152" s="10"/>
      <c r="C152" s="117" t="s">
        <v>256</v>
      </c>
      <c r="D152" s="104">
        <f>D128+D107+D89+D65+D53+D31+D21+D9</f>
        <v>3025264</v>
      </c>
      <c r="E152" s="104">
        <f>E128+E107+E89+E65+E53+E31+E21+E9</f>
        <v>1782118</v>
      </c>
      <c r="F152" s="104">
        <f>F128+F107+F89+F65+F53+F31+F21+F9</f>
        <v>1172174</v>
      </c>
      <c r="G152" s="104">
        <f>G128+G107+G89+G65+G53+G31+G21+G9</f>
        <v>70972</v>
      </c>
      <c r="H152" s="109"/>
    </row>
    <row r="153" spans="2:8" ht="15">
      <c r="B153" s="43"/>
      <c r="C153" s="638"/>
      <c r="D153" s="72"/>
      <c r="E153" s="72"/>
      <c r="F153" s="72"/>
      <c r="G153" s="73"/>
      <c r="H153" s="109"/>
    </row>
    <row r="154" spans="4:8" ht="12.75">
      <c r="D154" s="43"/>
      <c r="E154" s="43"/>
      <c r="F154" s="43"/>
      <c r="G154" s="109"/>
      <c r="H154" s="109"/>
    </row>
    <row r="155" spans="1:5" s="58" customFormat="1" ht="13.5">
      <c r="A155" s="57"/>
      <c r="C155" s="58" t="s">
        <v>141</v>
      </c>
      <c r="E155" s="59" t="s">
        <v>9</v>
      </c>
    </row>
    <row r="156" spans="1:6" s="58" customFormat="1" ht="13.5">
      <c r="A156" s="57"/>
      <c r="C156" s="59" t="s">
        <v>142</v>
      </c>
      <c r="F156" s="60" t="s">
        <v>143</v>
      </c>
    </row>
    <row r="157" spans="1:8" ht="13.5">
      <c r="A157" s="57"/>
      <c r="G157" s="110"/>
      <c r="H157" s="73"/>
    </row>
    <row r="158" spans="2:8" ht="12.75">
      <c r="B158" s="61"/>
      <c r="G158" s="73"/>
      <c r="H158" s="72"/>
    </row>
    <row r="159" spans="7:8" ht="12.75">
      <c r="G159" s="73"/>
      <c r="H159" s="110"/>
    </row>
    <row r="160" spans="7:8" ht="12.75">
      <c r="G160" s="73"/>
      <c r="H160" s="110"/>
    </row>
    <row r="161" spans="7:8" ht="12.75">
      <c r="G161" s="72"/>
      <c r="H161" s="73"/>
    </row>
    <row r="162" spans="7:8" ht="12.75">
      <c r="G162" s="43"/>
      <c r="H162" s="73"/>
    </row>
    <row r="163" spans="7:8" ht="12.75">
      <c r="G163" s="43"/>
      <c r="H163" s="73"/>
    </row>
    <row r="164" spans="7:8" ht="12.75">
      <c r="G164" s="118"/>
      <c r="H164" s="72"/>
    </row>
    <row r="165" ht="12.75">
      <c r="H165" s="43"/>
    </row>
    <row r="167" ht="12.75">
      <c r="I167" s="43"/>
    </row>
    <row r="168" ht="12.75">
      <c r="I168" s="43"/>
    </row>
  </sheetData>
  <sheetProtection password="B55E" sheet="1" objects="1" scenarios="1" selectLockedCells="1" selectUnlockedCells="1"/>
  <mergeCells count="5">
    <mergeCell ref="G1:H1"/>
    <mergeCell ref="B3:F3"/>
    <mergeCell ref="B4:F4"/>
    <mergeCell ref="D6:D7"/>
    <mergeCell ref="E6:G6"/>
  </mergeCells>
  <printOptions/>
  <pageMargins left="0.6" right="0.75" top="0.35" bottom="0.4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B1:J26"/>
  <sheetViews>
    <sheetView workbookViewId="0" topLeftCell="B1">
      <selection activeCell="B95" sqref="B95"/>
    </sheetView>
  </sheetViews>
  <sheetFormatPr defaultColWidth="9.140625" defaultRowHeight="12.75"/>
  <cols>
    <col min="1" max="1" width="5.00390625" style="3" hidden="1" customWidth="1"/>
    <col min="2" max="2" width="53.8515625" style="3" customWidth="1"/>
    <col min="3" max="3" width="7.140625" style="3" customWidth="1"/>
    <col min="4" max="4" width="9.7109375" style="3" customWidth="1"/>
    <col min="5" max="5" width="10.421875" style="3" customWidth="1"/>
    <col min="6" max="6" width="9.57421875" style="3" customWidth="1"/>
    <col min="7" max="7" width="10.57421875" style="3" customWidth="1"/>
    <col min="8" max="8" width="12.140625" style="3" customWidth="1"/>
    <col min="9" max="9" width="10.28125" style="3" customWidth="1"/>
    <col min="10" max="10" width="10.421875" style="3" customWidth="1"/>
    <col min="11" max="16384" width="9.140625" style="3" customWidth="1"/>
  </cols>
  <sheetData>
    <row r="1" spans="8:10" ht="13.5">
      <c r="H1" s="734" t="s">
        <v>1</v>
      </c>
      <c r="I1" s="734"/>
      <c r="J1" s="734"/>
    </row>
    <row r="3" spans="2:10" ht="15.75" customHeight="1">
      <c r="B3" s="732" t="s">
        <v>10</v>
      </c>
      <c r="C3" s="733"/>
      <c r="D3" s="733"/>
      <c r="E3" s="733"/>
      <c r="F3" s="733"/>
      <c r="G3" s="733"/>
      <c r="H3" s="733"/>
      <c r="I3" s="733"/>
      <c r="J3" s="733"/>
    </row>
    <row r="4" spans="2:10" ht="12.75" customHeight="1">
      <c r="B4" s="737" t="s">
        <v>18</v>
      </c>
      <c r="C4" s="738"/>
      <c r="D4" s="738"/>
      <c r="E4" s="738"/>
      <c r="F4" s="738"/>
      <c r="G4" s="738"/>
      <c r="H4" s="738"/>
      <c r="I4" s="738"/>
      <c r="J4" s="738"/>
    </row>
    <row r="5" spans="2:10" ht="12.75">
      <c r="B5" s="738"/>
      <c r="C5" s="738"/>
      <c r="D5" s="738"/>
      <c r="E5" s="738"/>
      <c r="F5" s="738"/>
      <c r="G5" s="738"/>
      <c r="H5" s="738"/>
      <c r="I5" s="738"/>
      <c r="J5" s="738"/>
    </row>
    <row r="7" spans="2:10" ht="14.25">
      <c r="B7" s="735" t="s">
        <v>2</v>
      </c>
      <c r="C7" s="1"/>
      <c r="D7" s="1"/>
      <c r="E7" s="735" t="s">
        <v>3</v>
      </c>
      <c r="F7" s="736" t="s">
        <v>4</v>
      </c>
      <c r="G7" s="736"/>
      <c r="H7" s="736"/>
      <c r="I7" s="736"/>
      <c r="J7" s="736"/>
    </row>
    <row r="8" spans="2:10" ht="57">
      <c r="B8" s="735"/>
      <c r="C8" s="1" t="s">
        <v>11</v>
      </c>
      <c r="D8" s="2" t="s">
        <v>12</v>
      </c>
      <c r="E8" s="735"/>
      <c r="F8" s="4" t="s">
        <v>5</v>
      </c>
      <c r="G8" s="4" t="s">
        <v>13</v>
      </c>
      <c r="H8" s="4" t="s">
        <v>14</v>
      </c>
      <c r="I8" s="4" t="s">
        <v>15</v>
      </c>
      <c r="J8" s="5" t="s">
        <v>17</v>
      </c>
    </row>
    <row r="9" spans="2:10" ht="14.25">
      <c r="B9" s="1">
        <v>1</v>
      </c>
      <c r="C9" s="1">
        <v>2</v>
      </c>
      <c r="D9" s="2">
        <v>3</v>
      </c>
      <c r="E9" s="1">
        <v>4</v>
      </c>
      <c r="F9" s="4">
        <v>5</v>
      </c>
      <c r="G9" s="4">
        <v>6</v>
      </c>
      <c r="H9" s="4">
        <v>7</v>
      </c>
      <c r="I9" s="4">
        <v>8</v>
      </c>
      <c r="J9" s="5">
        <v>9</v>
      </c>
    </row>
    <row r="10" spans="2:10" ht="12.75" customHeight="1">
      <c r="B10" s="6" t="s">
        <v>6</v>
      </c>
      <c r="C10" s="7"/>
      <c r="D10" s="7"/>
      <c r="E10" s="8">
        <f aca="true" t="shared" si="0" ref="E10:J10">E11+E12+E13+E14+E15</f>
        <v>215200</v>
      </c>
      <c r="F10" s="8">
        <f t="shared" si="0"/>
        <v>200700</v>
      </c>
      <c r="G10" s="8">
        <f t="shared" si="0"/>
        <v>0</v>
      </c>
      <c r="H10" s="8">
        <f t="shared" si="0"/>
        <v>0</v>
      </c>
      <c r="I10" s="8">
        <f t="shared" si="0"/>
        <v>14500</v>
      </c>
      <c r="J10" s="8">
        <f t="shared" si="0"/>
        <v>0</v>
      </c>
    </row>
    <row r="11" spans="2:10" ht="25.5">
      <c r="B11" s="9" t="s">
        <v>585</v>
      </c>
      <c r="C11" s="9">
        <v>5100</v>
      </c>
      <c r="D11" s="9">
        <v>606</v>
      </c>
      <c r="E11" s="438">
        <f>F11+G11+H11+I11+J11</f>
        <v>84000</v>
      </c>
      <c r="F11" s="438">
        <v>84000</v>
      </c>
      <c r="G11" s="438"/>
      <c r="H11" s="438"/>
      <c r="I11" s="438"/>
      <c r="J11" s="438"/>
    </row>
    <row r="12" spans="2:10" ht="25.5">
      <c r="B12" s="9" t="s">
        <v>586</v>
      </c>
      <c r="C12" s="9">
        <v>5100</v>
      </c>
      <c r="D12" s="9">
        <v>606</v>
      </c>
      <c r="E12" s="438">
        <f>F12+G12+H12+I12+J12</f>
        <v>93000</v>
      </c>
      <c r="F12" s="438">
        <v>93000</v>
      </c>
      <c r="G12" s="438"/>
      <c r="H12" s="438"/>
      <c r="I12" s="438"/>
      <c r="J12" s="438"/>
    </row>
    <row r="13" spans="2:10" ht="25.5">
      <c r="B13" s="9" t="s">
        <v>587</v>
      </c>
      <c r="C13" s="9">
        <v>5100</v>
      </c>
      <c r="D13" s="9">
        <v>606</v>
      </c>
      <c r="E13" s="438">
        <f>F13+G13+H13+I13+J13</f>
        <v>23700</v>
      </c>
      <c r="F13" s="438">
        <v>23700</v>
      </c>
      <c r="G13" s="438"/>
      <c r="H13" s="438"/>
      <c r="I13" s="438"/>
      <c r="J13" s="438"/>
    </row>
    <row r="14" spans="2:10" ht="25.5">
      <c r="B14" s="9" t="s">
        <v>588</v>
      </c>
      <c r="C14" s="9">
        <v>5100</v>
      </c>
      <c r="D14" s="9">
        <v>606</v>
      </c>
      <c r="E14" s="438">
        <f>F14+G14+H14+I14+J14</f>
        <v>12500</v>
      </c>
      <c r="F14" s="438"/>
      <c r="G14" s="438"/>
      <c r="H14" s="438"/>
      <c r="I14" s="438">
        <v>12500</v>
      </c>
      <c r="J14" s="438"/>
    </row>
    <row r="15" spans="2:10" ht="12.75">
      <c r="B15" s="9" t="s">
        <v>625</v>
      </c>
      <c r="C15" s="9">
        <v>5100</v>
      </c>
      <c r="D15" s="9">
        <v>469</v>
      </c>
      <c r="E15" s="438">
        <f>F15+G15+H15+I15+J15</f>
        <v>2000</v>
      </c>
      <c r="F15" s="438"/>
      <c r="G15" s="438"/>
      <c r="H15" s="438"/>
      <c r="I15" s="438">
        <v>2000</v>
      </c>
      <c r="J15" s="438"/>
    </row>
    <row r="16" spans="2:10" ht="12.75">
      <c r="B16" s="6" t="s">
        <v>7</v>
      </c>
      <c r="C16" s="7"/>
      <c r="D16" s="7"/>
      <c r="E16" s="439">
        <f aca="true" t="shared" si="1" ref="E16:J16">E17+E18</f>
        <v>108000</v>
      </c>
      <c r="F16" s="439">
        <f t="shared" si="1"/>
        <v>36000</v>
      </c>
      <c r="G16" s="439">
        <f t="shared" si="1"/>
        <v>0</v>
      </c>
      <c r="H16" s="439">
        <f t="shared" si="1"/>
        <v>0</v>
      </c>
      <c r="I16" s="439">
        <f t="shared" si="1"/>
        <v>0</v>
      </c>
      <c r="J16" s="439">
        <f t="shared" si="1"/>
        <v>72000</v>
      </c>
    </row>
    <row r="17" spans="2:10" ht="25.5">
      <c r="B17" s="9" t="s">
        <v>589</v>
      </c>
      <c r="C17" s="9">
        <v>5206</v>
      </c>
      <c r="D17" s="9">
        <v>122</v>
      </c>
      <c r="E17" s="438">
        <f>F17+G17+H17+I17+J17</f>
        <v>36000</v>
      </c>
      <c r="F17" s="438">
        <v>36000</v>
      </c>
      <c r="G17" s="438"/>
      <c r="H17" s="438"/>
      <c r="I17" s="438"/>
      <c r="J17" s="438"/>
    </row>
    <row r="18" spans="2:10" ht="25.5">
      <c r="B18" s="436" t="s">
        <v>590</v>
      </c>
      <c r="C18" s="9">
        <v>5204</v>
      </c>
      <c r="D18" s="9">
        <v>561</v>
      </c>
      <c r="E18" s="438">
        <f>F18+G18+H18+I18+J18</f>
        <v>72000</v>
      </c>
      <c r="F18" s="438"/>
      <c r="G18" s="438"/>
      <c r="H18" s="438"/>
      <c r="I18" s="438"/>
      <c r="J18" s="438">
        <v>72000</v>
      </c>
    </row>
    <row r="19" spans="2:10" ht="12.75">
      <c r="B19" s="6" t="s">
        <v>8</v>
      </c>
      <c r="C19" s="7"/>
      <c r="D19" s="7"/>
      <c r="E19" s="439">
        <f aca="true" t="shared" si="2" ref="E19:J19">E20</f>
        <v>43260</v>
      </c>
      <c r="F19" s="439">
        <f t="shared" si="2"/>
        <v>0</v>
      </c>
      <c r="G19" s="439">
        <f t="shared" si="2"/>
        <v>22831</v>
      </c>
      <c r="H19" s="439">
        <f t="shared" si="2"/>
        <v>20429</v>
      </c>
      <c r="I19" s="439">
        <f t="shared" si="2"/>
        <v>0</v>
      </c>
      <c r="J19" s="439">
        <f t="shared" si="2"/>
        <v>0</v>
      </c>
    </row>
    <row r="20" spans="2:10" ht="25.5">
      <c r="B20" s="436" t="s">
        <v>591</v>
      </c>
      <c r="C20" s="437">
        <v>5309</v>
      </c>
      <c r="D20" s="437">
        <v>619</v>
      </c>
      <c r="E20" s="438">
        <f>F20+G20+H20+I20+J20</f>
        <v>43260</v>
      </c>
      <c r="F20" s="438"/>
      <c r="G20" s="438">
        <v>22831</v>
      </c>
      <c r="H20" s="438">
        <v>20429</v>
      </c>
      <c r="I20" s="438"/>
      <c r="J20" s="438"/>
    </row>
    <row r="22" spans="2:10" ht="12.75">
      <c r="B22" s="11" t="s">
        <v>16</v>
      </c>
      <c r="C22" s="12"/>
      <c r="D22" s="12"/>
      <c r="E22" s="8">
        <f aca="true" t="shared" si="3" ref="E22:J22">E19+E16+E10</f>
        <v>366460</v>
      </c>
      <c r="F22" s="8">
        <f t="shared" si="3"/>
        <v>236700</v>
      </c>
      <c r="G22" s="8">
        <f t="shared" si="3"/>
        <v>22831</v>
      </c>
      <c r="H22" s="8">
        <f t="shared" si="3"/>
        <v>20429</v>
      </c>
      <c r="I22" s="8">
        <f t="shared" si="3"/>
        <v>14500</v>
      </c>
      <c r="J22" s="8">
        <f t="shared" si="3"/>
        <v>72000</v>
      </c>
    </row>
    <row r="25" spans="2:8" ht="12.75">
      <c r="B25" s="58" t="s">
        <v>141</v>
      </c>
      <c r="C25" s="58"/>
      <c r="G25" s="59" t="s">
        <v>9</v>
      </c>
      <c r="H25" s="58"/>
    </row>
    <row r="26" spans="2:8" ht="12.75">
      <c r="B26" s="60" t="s">
        <v>142</v>
      </c>
      <c r="C26" s="58"/>
      <c r="G26" s="58"/>
      <c r="H26" s="58" t="s">
        <v>143</v>
      </c>
    </row>
  </sheetData>
  <sheetProtection password="B55E" sheet="1" objects="1" scenarios="1" selectLockedCells="1" selectUnlockedCells="1"/>
  <mergeCells count="6">
    <mergeCell ref="B3:J3"/>
    <mergeCell ref="H1:J1"/>
    <mergeCell ref="B7:B8"/>
    <mergeCell ref="E7:E8"/>
    <mergeCell ref="F7:J7"/>
    <mergeCell ref="B4:J5"/>
  </mergeCells>
  <printOptions/>
  <pageMargins left="0.75" right="0.75" top="0.65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G61"/>
  <sheetViews>
    <sheetView workbookViewId="0" topLeftCell="A43">
      <selection activeCell="B95" sqref="B95"/>
    </sheetView>
  </sheetViews>
  <sheetFormatPr defaultColWidth="9.140625" defaultRowHeight="12.75"/>
  <cols>
    <col min="1" max="1" width="4.57421875" style="619" customWidth="1"/>
    <col min="2" max="2" width="47.140625" style="619" customWidth="1"/>
    <col min="3" max="3" width="15.00390625" style="619" customWidth="1"/>
    <col min="4" max="4" width="12.7109375" style="619" customWidth="1"/>
    <col min="5" max="5" width="10.28125" style="619" customWidth="1"/>
    <col min="6" max="6" width="9.00390625" style="619" customWidth="1"/>
    <col min="7" max="16384" width="9.140625" style="619" customWidth="1"/>
  </cols>
  <sheetData>
    <row r="1" spans="1:5" ht="13.5">
      <c r="A1" s="616"/>
      <c r="B1" s="617" t="s">
        <v>257</v>
      </c>
      <c r="C1" s="618"/>
      <c r="D1" s="570"/>
      <c r="E1" s="639" t="s">
        <v>258</v>
      </c>
    </row>
    <row r="2" spans="2:5" ht="18" customHeight="1">
      <c r="B2" s="603" t="s">
        <v>259</v>
      </c>
      <c r="C2" s="570"/>
      <c r="D2" s="570"/>
      <c r="E2" s="570"/>
    </row>
    <row r="3" spans="2:5" ht="12.75">
      <c r="B3" s="740" t="s">
        <v>260</v>
      </c>
      <c r="C3" s="740"/>
      <c r="D3" s="570"/>
      <c r="E3" s="570"/>
    </row>
    <row r="4" spans="2:5" ht="12.75">
      <c r="B4" s="603" t="s">
        <v>631</v>
      </c>
      <c r="C4" s="620"/>
      <c r="D4" s="570"/>
      <c r="E4" s="570"/>
    </row>
    <row r="5" spans="2:5" ht="12.75">
      <c r="B5" s="740" t="s">
        <v>261</v>
      </c>
      <c r="C5" s="740"/>
      <c r="D5" s="570"/>
      <c r="E5" s="570"/>
    </row>
    <row r="6" ht="10.5" customHeight="1"/>
    <row r="7" spans="1:6" ht="12.75">
      <c r="A7" s="739" t="s">
        <v>262</v>
      </c>
      <c r="B7" s="739"/>
      <c r="C7" s="739"/>
      <c r="D7" s="739"/>
      <c r="E7" s="739"/>
      <c r="F7" s="739"/>
    </row>
    <row r="8" spans="1:6" ht="12.75">
      <c r="A8" s="739" t="s">
        <v>263</v>
      </c>
      <c r="B8" s="739"/>
      <c r="C8" s="739"/>
      <c r="D8" s="739"/>
      <c r="E8" s="739"/>
      <c r="F8" s="739"/>
    </row>
    <row r="9" spans="1:6" ht="12.75">
      <c r="A9" s="739" t="s">
        <v>626</v>
      </c>
      <c r="B9" s="739"/>
      <c r="C9" s="739"/>
      <c r="D9" s="739"/>
      <c r="E9" s="739"/>
      <c r="F9" s="739"/>
    </row>
    <row r="10" ht="9" customHeight="1"/>
    <row r="11" spans="1:6" ht="12.75" customHeight="1">
      <c r="A11" s="741" t="s">
        <v>264</v>
      </c>
      <c r="B11" s="743" t="s">
        <v>627</v>
      </c>
      <c r="C11" s="743" t="s">
        <v>16</v>
      </c>
      <c r="D11" s="745" t="s">
        <v>265</v>
      </c>
      <c r="E11" s="746"/>
      <c r="F11" s="747"/>
    </row>
    <row r="12" spans="1:6" ht="22.5" customHeight="1">
      <c r="A12" s="742"/>
      <c r="B12" s="744"/>
      <c r="C12" s="744"/>
      <c r="D12" s="621" t="s">
        <v>22</v>
      </c>
      <c r="E12" s="622" t="s">
        <v>23</v>
      </c>
      <c r="F12" s="622" t="s">
        <v>266</v>
      </c>
    </row>
    <row r="13" spans="1:6" ht="14.25" customHeight="1">
      <c r="A13" s="563">
        <v>1</v>
      </c>
      <c r="B13" s="563">
        <v>2</v>
      </c>
      <c r="C13" s="563">
        <v>3</v>
      </c>
      <c r="D13" s="564">
        <v>4</v>
      </c>
      <c r="E13" s="563">
        <v>5</v>
      </c>
      <c r="F13" s="563">
        <v>6</v>
      </c>
    </row>
    <row r="14" spans="1:6" s="625" customFormat="1" ht="15.75" customHeight="1">
      <c r="A14" s="623">
        <v>1</v>
      </c>
      <c r="B14" s="624" t="s">
        <v>267</v>
      </c>
      <c r="C14" s="624">
        <f>+C15+C16</f>
        <v>0</v>
      </c>
      <c r="D14" s="624">
        <f>+D15+D16</f>
        <v>0</v>
      </c>
      <c r="E14" s="624">
        <f>+E15+E16</f>
        <v>0</v>
      </c>
      <c r="F14" s="624">
        <f>+F15+F16</f>
        <v>0</v>
      </c>
    </row>
    <row r="15" spans="1:6" ht="12.75">
      <c r="A15" s="626"/>
      <c r="B15" s="565" t="s">
        <v>268</v>
      </c>
      <c r="C15" s="597">
        <f>+D15+E15+F15</f>
        <v>0</v>
      </c>
      <c r="D15" s="565"/>
      <c r="E15" s="565"/>
      <c r="F15" s="565"/>
    </row>
    <row r="16" spans="1:6" ht="12.75">
      <c r="A16" s="627"/>
      <c r="B16" s="565" t="s">
        <v>269</v>
      </c>
      <c r="C16" s="597">
        <f>+D16+E16+F16</f>
        <v>0</v>
      </c>
      <c r="D16" s="565"/>
      <c r="E16" s="565"/>
      <c r="F16" s="565"/>
    </row>
    <row r="17" spans="1:6" ht="9.75" customHeight="1">
      <c r="A17" s="627"/>
      <c r="B17" s="565"/>
      <c r="C17" s="565"/>
      <c r="D17" s="565"/>
      <c r="E17" s="565"/>
      <c r="F17" s="565"/>
    </row>
    <row r="18" spans="1:6" s="625" customFormat="1" ht="12.75">
      <c r="A18" s="623">
        <v>2</v>
      </c>
      <c r="B18" s="624" t="s">
        <v>270</v>
      </c>
      <c r="C18" s="624">
        <f>+C19+C20</f>
        <v>27</v>
      </c>
      <c r="D18" s="624">
        <f>+D19+D20</f>
        <v>0</v>
      </c>
      <c r="E18" s="624">
        <f>+E19+E20</f>
        <v>27</v>
      </c>
      <c r="F18" s="624">
        <f>+F19+F20</f>
        <v>0</v>
      </c>
    </row>
    <row r="19" spans="1:6" ht="12.75">
      <c r="A19" s="626"/>
      <c r="B19" s="565" t="s">
        <v>268</v>
      </c>
      <c r="C19" s="597">
        <f>+D19+E19+F19</f>
        <v>27</v>
      </c>
      <c r="D19" s="565"/>
      <c r="E19" s="565">
        <v>27</v>
      </c>
      <c r="F19" s="565"/>
    </row>
    <row r="20" spans="1:6" ht="12.75">
      <c r="A20" s="627"/>
      <c r="B20" s="565" t="s">
        <v>269</v>
      </c>
      <c r="C20" s="597">
        <f>+D20+E20+F20</f>
        <v>0</v>
      </c>
      <c r="D20" s="565"/>
      <c r="E20" s="565"/>
      <c r="F20" s="565"/>
    </row>
    <row r="21" spans="1:6" ht="9.75" customHeight="1">
      <c r="A21" s="627"/>
      <c r="B21" s="565"/>
      <c r="C21" s="565"/>
      <c r="D21" s="565"/>
      <c r="E21" s="565"/>
      <c r="F21" s="565"/>
    </row>
    <row r="22" spans="1:6" s="625" customFormat="1" ht="12.75">
      <c r="A22" s="623">
        <v>3</v>
      </c>
      <c r="B22" s="624" t="s">
        <v>271</v>
      </c>
      <c r="C22" s="624">
        <f>+C23+C24</f>
        <v>28755</v>
      </c>
      <c r="D22" s="624">
        <f>+D23+D24</f>
        <v>28755</v>
      </c>
      <c r="E22" s="624">
        <f>+E23+E24</f>
        <v>0</v>
      </c>
      <c r="F22" s="624">
        <f>+F23+F24</f>
        <v>0</v>
      </c>
    </row>
    <row r="23" spans="1:6" ht="12.75">
      <c r="A23" s="626"/>
      <c r="B23" s="565" t="s">
        <v>268</v>
      </c>
      <c r="C23" s="597">
        <f>+D23+E23+F23</f>
        <v>28755</v>
      </c>
      <c r="D23" s="565">
        <v>28755</v>
      </c>
      <c r="E23" s="565"/>
      <c r="F23" s="565"/>
    </row>
    <row r="24" spans="1:6" ht="12.75">
      <c r="A24" s="627"/>
      <c r="B24" s="565" t="s">
        <v>269</v>
      </c>
      <c r="C24" s="597">
        <f>+D24+E24+F24</f>
        <v>0</v>
      </c>
      <c r="D24" s="565"/>
      <c r="E24" s="565"/>
      <c r="F24" s="565"/>
    </row>
    <row r="25" spans="1:6" ht="9.75" customHeight="1">
      <c r="A25" s="627"/>
      <c r="B25" s="565"/>
      <c r="C25" s="565"/>
      <c r="D25" s="565"/>
      <c r="E25" s="565"/>
      <c r="F25" s="565"/>
    </row>
    <row r="26" spans="1:6" s="625" customFormat="1" ht="12.75">
      <c r="A26" s="623">
        <v>4</v>
      </c>
      <c r="B26" s="624" t="s">
        <v>272</v>
      </c>
      <c r="C26" s="624">
        <f>+C27+C28</f>
        <v>214</v>
      </c>
      <c r="D26" s="624">
        <f>+D27+D28</f>
        <v>214</v>
      </c>
      <c r="E26" s="624">
        <f>+E27+E28</f>
        <v>0</v>
      </c>
      <c r="F26" s="624">
        <f>+F27+F28</f>
        <v>0</v>
      </c>
    </row>
    <row r="27" spans="1:6" ht="12.75">
      <c r="A27" s="626"/>
      <c r="B27" s="565" t="s">
        <v>268</v>
      </c>
      <c r="C27" s="597">
        <f>+D27+E27+F27</f>
        <v>214</v>
      </c>
      <c r="D27" s="565">
        <v>214</v>
      </c>
      <c r="E27" s="565"/>
      <c r="F27" s="565"/>
    </row>
    <row r="28" spans="1:6" ht="12.75">
      <c r="A28" s="627"/>
      <c r="B28" s="565" t="s">
        <v>269</v>
      </c>
      <c r="C28" s="597">
        <f>+D28+E28+F28</f>
        <v>0</v>
      </c>
      <c r="D28" s="565"/>
      <c r="E28" s="565"/>
      <c r="F28" s="565"/>
    </row>
    <row r="29" spans="1:6" ht="9.75" customHeight="1">
      <c r="A29" s="627"/>
      <c r="B29" s="565"/>
      <c r="C29" s="565"/>
      <c r="D29" s="565"/>
      <c r="E29" s="565"/>
      <c r="F29" s="565"/>
    </row>
    <row r="30" spans="1:6" s="625" customFormat="1" ht="23.25" customHeight="1">
      <c r="A30" s="623">
        <v>5</v>
      </c>
      <c r="B30" s="624" t="s">
        <v>273</v>
      </c>
      <c r="C30" s="624">
        <f>+C31+C32</f>
        <v>3104</v>
      </c>
      <c r="D30" s="624">
        <f>+D31+D32</f>
        <v>3104</v>
      </c>
      <c r="E30" s="624">
        <f>+E31+E32</f>
        <v>0</v>
      </c>
      <c r="F30" s="624">
        <f>+F31+F32</f>
        <v>0</v>
      </c>
    </row>
    <row r="31" spans="1:6" ht="12.75">
      <c r="A31" s="626"/>
      <c r="B31" s="565" t="s">
        <v>268</v>
      </c>
      <c r="C31" s="597">
        <f>+D31+E31+F31</f>
        <v>3104</v>
      </c>
      <c r="D31" s="565">
        <v>3104</v>
      </c>
      <c r="E31" s="565"/>
      <c r="F31" s="565"/>
    </row>
    <row r="32" spans="1:6" ht="12.75">
      <c r="A32" s="627"/>
      <c r="B32" s="565" t="s">
        <v>269</v>
      </c>
      <c r="C32" s="597">
        <f>+D32+E32+F32</f>
        <v>0</v>
      </c>
      <c r="D32" s="565"/>
      <c r="E32" s="565"/>
      <c r="F32" s="565"/>
    </row>
    <row r="33" spans="1:6" ht="9.75" customHeight="1">
      <c r="A33" s="627"/>
      <c r="B33" s="565"/>
      <c r="C33" s="565"/>
      <c r="D33" s="565"/>
      <c r="E33" s="565"/>
      <c r="F33" s="565"/>
    </row>
    <row r="34" spans="1:6" s="625" customFormat="1" ht="25.5">
      <c r="A34" s="623">
        <v>6</v>
      </c>
      <c r="B34" s="624" t="s">
        <v>274</v>
      </c>
      <c r="C34" s="624">
        <f>+C35+C36</f>
        <v>0</v>
      </c>
      <c r="D34" s="624">
        <f>+D35+D36</f>
        <v>0</v>
      </c>
      <c r="E34" s="624">
        <f>+E35+E36</f>
        <v>0</v>
      </c>
      <c r="F34" s="624">
        <f>+F35+F36</f>
        <v>0</v>
      </c>
    </row>
    <row r="35" spans="1:6" ht="12.75">
      <c r="A35" s="626"/>
      <c r="B35" s="565" t="s">
        <v>268</v>
      </c>
      <c r="C35" s="597">
        <f>+D35+E35+F35</f>
        <v>0</v>
      </c>
      <c r="D35" s="565"/>
      <c r="E35" s="565"/>
      <c r="F35" s="565"/>
    </row>
    <row r="36" spans="1:6" ht="12.75">
      <c r="A36" s="627"/>
      <c r="B36" s="565" t="s">
        <v>269</v>
      </c>
      <c r="C36" s="597">
        <f>+D36+E36+F36</f>
        <v>0</v>
      </c>
      <c r="D36" s="565"/>
      <c r="E36" s="565"/>
      <c r="F36" s="565"/>
    </row>
    <row r="37" spans="1:6" ht="9.75" customHeight="1">
      <c r="A37" s="627"/>
      <c r="B37" s="565"/>
      <c r="C37" s="565"/>
      <c r="D37" s="565"/>
      <c r="E37" s="565"/>
      <c r="F37" s="565"/>
    </row>
    <row r="38" spans="1:6" s="625" customFormat="1" ht="24" customHeight="1">
      <c r="A38" s="623">
        <v>7</v>
      </c>
      <c r="B38" s="624" t="s">
        <v>275</v>
      </c>
      <c r="C38" s="624">
        <f>+C39+C40</f>
        <v>0</v>
      </c>
      <c r="D38" s="624">
        <f>+D39+D40</f>
        <v>0</v>
      </c>
      <c r="E38" s="624">
        <f>+E39+E40</f>
        <v>0</v>
      </c>
      <c r="F38" s="624">
        <f>+F39+F40</f>
        <v>0</v>
      </c>
    </row>
    <row r="39" spans="1:6" ht="12.75">
      <c r="A39" s="626"/>
      <c r="B39" s="565" t="s">
        <v>268</v>
      </c>
      <c r="C39" s="597">
        <f>+D39+E39+F39</f>
        <v>0</v>
      </c>
      <c r="D39" s="565"/>
      <c r="E39" s="565"/>
      <c r="F39" s="565"/>
    </row>
    <row r="40" spans="1:6" ht="12.75">
      <c r="A40" s="627"/>
      <c r="B40" s="565" t="s">
        <v>269</v>
      </c>
      <c r="C40" s="597">
        <f>+D40+E40+F40</f>
        <v>0</v>
      </c>
      <c r="D40" s="565"/>
      <c r="E40" s="565"/>
      <c r="F40" s="565"/>
    </row>
    <row r="41" spans="1:6" ht="9.75" customHeight="1">
      <c r="A41" s="627"/>
      <c r="B41" s="565"/>
      <c r="C41" s="565"/>
      <c r="D41" s="565"/>
      <c r="E41" s="565"/>
      <c r="F41" s="565"/>
    </row>
    <row r="42" spans="1:6" s="625" customFormat="1" ht="12.75">
      <c r="A42" s="623">
        <v>8</v>
      </c>
      <c r="B42" s="624" t="s">
        <v>276</v>
      </c>
      <c r="C42" s="624">
        <f>+C43+C44</f>
        <v>0</v>
      </c>
      <c r="D42" s="624">
        <f>+D43+D44</f>
        <v>0</v>
      </c>
      <c r="E42" s="624">
        <f>+E43+E44</f>
        <v>0</v>
      </c>
      <c r="F42" s="624">
        <f>+F43+F44</f>
        <v>0</v>
      </c>
    </row>
    <row r="43" spans="1:6" ht="12.75">
      <c r="A43" s="626"/>
      <c r="B43" s="565" t="s">
        <v>268</v>
      </c>
      <c r="C43" s="597">
        <f>+D43+E43+F43</f>
        <v>0</v>
      </c>
      <c r="D43" s="565"/>
      <c r="E43" s="565"/>
      <c r="F43" s="565"/>
    </row>
    <row r="44" spans="1:6" ht="12.75">
      <c r="A44" s="627"/>
      <c r="B44" s="565" t="s">
        <v>269</v>
      </c>
      <c r="C44" s="597">
        <f>+D44+E44+F44</f>
        <v>0</v>
      </c>
      <c r="D44" s="565"/>
      <c r="E44" s="565"/>
      <c r="F44" s="565"/>
    </row>
    <row r="45" spans="1:6" ht="9.75" customHeight="1">
      <c r="A45" s="627"/>
      <c r="B45" s="565"/>
      <c r="C45" s="565"/>
      <c r="D45" s="565"/>
      <c r="E45" s="565"/>
      <c r="F45" s="565"/>
    </row>
    <row r="46" spans="1:6" s="625" customFormat="1" ht="12.75">
      <c r="A46" s="623">
        <v>9</v>
      </c>
      <c r="B46" s="624" t="s">
        <v>277</v>
      </c>
      <c r="C46" s="624">
        <f>+C47+C48</f>
        <v>0</v>
      </c>
      <c r="D46" s="624">
        <f>+D47+D48</f>
        <v>0</v>
      </c>
      <c r="E46" s="624">
        <f>+E47+E48</f>
        <v>0</v>
      </c>
      <c r="F46" s="624">
        <f>+F47+F48</f>
        <v>0</v>
      </c>
    </row>
    <row r="47" spans="1:6" ht="12.75">
      <c r="A47" s="626"/>
      <c r="B47" s="565" t="s">
        <v>268</v>
      </c>
      <c r="C47" s="597">
        <f>+D47+E47+F47</f>
        <v>0</v>
      </c>
      <c r="D47" s="565"/>
      <c r="E47" s="565"/>
      <c r="F47" s="565"/>
    </row>
    <row r="48" spans="1:6" ht="12.75">
      <c r="A48" s="627"/>
      <c r="B48" s="565" t="s">
        <v>269</v>
      </c>
      <c r="C48" s="597">
        <f>+D48+E48+F48</f>
        <v>0</v>
      </c>
      <c r="D48" s="565"/>
      <c r="E48" s="565"/>
      <c r="F48" s="565"/>
    </row>
    <row r="49" spans="1:6" ht="9.75" customHeight="1">
      <c r="A49" s="627"/>
      <c r="B49" s="565"/>
      <c r="C49" s="597"/>
      <c r="D49" s="565"/>
      <c r="E49" s="565"/>
      <c r="F49" s="565"/>
    </row>
    <row r="50" spans="1:6" ht="0.75" customHeight="1" hidden="1">
      <c r="A50" s="627"/>
      <c r="B50" s="565"/>
      <c r="C50" s="597"/>
      <c r="D50" s="565"/>
      <c r="E50" s="565"/>
      <c r="F50" s="565"/>
    </row>
    <row r="51" spans="1:6" s="625" customFormat="1" ht="16.5" customHeight="1">
      <c r="A51" s="627"/>
      <c r="B51" s="628" t="s">
        <v>669</v>
      </c>
      <c r="C51" s="624">
        <f>+C52+C53</f>
        <v>32100</v>
      </c>
      <c r="D51" s="624">
        <f>+D52+D53</f>
        <v>32073</v>
      </c>
      <c r="E51" s="624">
        <f>+E52+E53</f>
        <v>27</v>
      </c>
      <c r="F51" s="624">
        <f>+F52+F53</f>
        <v>0</v>
      </c>
    </row>
    <row r="52" spans="1:6" ht="12.75">
      <c r="A52" s="626"/>
      <c r="B52" s="597" t="s">
        <v>268</v>
      </c>
      <c r="C52" s="597">
        <f>+D52+E52+F52</f>
        <v>32100</v>
      </c>
      <c r="D52" s="565">
        <f aca="true" t="shared" si="0" ref="D52:F53">+D15+D19+D23+D27+D31+D35+D39+D43+D47</f>
        <v>32073</v>
      </c>
      <c r="E52" s="565">
        <f t="shared" si="0"/>
        <v>27</v>
      </c>
      <c r="F52" s="565">
        <f t="shared" si="0"/>
        <v>0</v>
      </c>
    </row>
    <row r="53" spans="1:6" ht="12.75">
      <c r="A53" s="627"/>
      <c r="B53" s="597" t="s">
        <v>269</v>
      </c>
      <c r="C53" s="597">
        <f>+D53+E53+F53</f>
        <v>0</v>
      </c>
      <c r="D53" s="565">
        <f t="shared" si="0"/>
        <v>0</v>
      </c>
      <c r="E53" s="565">
        <f t="shared" si="0"/>
        <v>0</v>
      </c>
      <c r="F53" s="565">
        <f t="shared" si="0"/>
        <v>0</v>
      </c>
    </row>
    <row r="54" spans="1:6" ht="25.5">
      <c r="A54" s="566">
        <v>10</v>
      </c>
      <c r="B54" s="624" t="s">
        <v>628</v>
      </c>
      <c r="C54" s="597">
        <f>+D54+E54+F54</f>
        <v>14482</v>
      </c>
      <c r="D54" s="565">
        <v>14482</v>
      </c>
      <c r="E54" s="565"/>
      <c r="F54" s="565"/>
    </row>
    <row r="55" spans="1:6" ht="25.5">
      <c r="A55" s="566">
        <v>11</v>
      </c>
      <c r="B55" s="624" t="s">
        <v>629</v>
      </c>
      <c r="C55" s="597">
        <f>+D55+E55+F55</f>
        <v>0</v>
      </c>
      <c r="D55" s="565"/>
      <c r="E55" s="565"/>
      <c r="F55" s="565"/>
    </row>
    <row r="56" spans="1:6" ht="12.75">
      <c r="A56" s="566">
        <v>12</v>
      </c>
      <c r="B56" s="624" t="s">
        <v>278</v>
      </c>
      <c r="C56" s="597">
        <f>+D56+E56+F56</f>
        <v>46582</v>
      </c>
      <c r="D56" s="597">
        <f>+D55+D54+D51</f>
        <v>46555</v>
      </c>
      <c r="E56" s="597">
        <f>+E55+E54+E51</f>
        <v>27</v>
      </c>
      <c r="F56" s="597">
        <f>+F55+F54+F51</f>
        <v>0</v>
      </c>
    </row>
    <row r="57" spans="1:6" ht="12" customHeight="1">
      <c r="A57" s="629"/>
      <c r="B57" s="617"/>
      <c r="C57" s="568"/>
      <c r="D57" s="629"/>
      <c r="E57" s="629"/>
      <c r="F57" s="629"/>
    </row>
    <row r="58" spans="2:7" ht="12.75">
      <c r="B58" s="630" t="s">
        <v>632</v>
      </c>
      <c r="C58" s="570"/>
      <c r="D58" s="570" t="s">
        <v>633</v>
      </c>
      <c r="F58" s="570"/>
      <c r="G58" s="570"/>
    </row>
    <row r="59" spans="2:6" ht="15.75" customHeight="1">
      <c r="B59" s="572" t="s">
        <v>279</v>
      </c>
      <c r="C59" s="570"/>
      <c r="D59" s="571" t="s">
        <v>630</v>
      </c>
      <c r="E59" s="571"/>
      <c r="F59" s="631"/>
    </row>
    <row r="60" spans="2:7" ht="12.75">
      <c r="B60" s="570" t="s">
        <v>280</v>
      </c>
      <c r="C60" s="570"/>
      <c r="D60" s="570"/>
      <c r="E60" s="570"/>
      <c r="F60" s="570"/>
      <c r="G60" s="570"/>
    </row>
    <row r="61" spans="2:7" ht="12.75">
      <c r="B61" s="570" t="s">
        <v>281</v>
      </c>
      <c r="C61" s="570"/>
      <c r="D61" s="570"/>
      <c r="E61" s="570"/>
      <c r="F61" s="570"/>
      <c r="G61" s="603"/>
    </row>
  </sheetData>
  <sheetProtection password="B55E" sheet="1" objects="1" scenarios="1" selectLockedCells="1" selectUnlockedCells="1"/>
  <mergeCells count="9">
    <mergeCell ref="A11:A12"/>
    <mergeCell ref="B11:B12"/>
    <mergeCell ref="C11:C12"/>
    <mergeCell ref="D11:F11"/>
    <mergeCell ref="A8:F8"/>
    <mergeCell ref="A9:F9"/>
    <mergeCell ref="B3:C3"/>
    <mergeCell ref="B5:C5"/>
    <mergeCell ref="A7:F7"/>
  </mergeCells>
  <printOptions/>
  <pageMargins left="0.75" right="0.75" top="0.3" bottom="0.2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K170"/>
  <sheetViews>
    <sheetView workbookViewId="0" topLeftCell="A46">
      <selection activeCell="B95" sqref="B95"/>
    </sheetView>
  </sheetViews>
  <sheetFormatPr defaultColWidth="9.140625" defaultRowHeight="12.75"/>
  <cols>
    <col min="1" max="1" width="0.2890625" style="3" customWidth="1"/>
    <col min="2" max="2" width="50.140625" style="3" customWidth="1"/>
    <col min="3" max="3" width="10.7109375" style="3" customWidth="1"/>
    <col min="4" max="4" width="10.7109375" style="3" hidden="1" customWidth="1"/>
    <col min="5" max="5" width="18.140625" style="3" customWidth="1"/>
    <col min="6" max="6" width="10.28125" style="3" customWidth="1"/>
    <col min="7" max="7" width="11.57421875" style="3" customWidth="1"/>
    <col min="8" max="8" width="13.140625" style="3" customWidth="1"/>
    <col min="9" max="9" width="12.00390625" style="3" customWidth="1"/>
    <col min="10" max="10" width="13.8515625" style="3" customWidth="1"/>
    <col min="11" max="11" width="16.140625" style="3" customWidth="1"/>
    <col min="12" max="12" width="6.140625" style="3" customWidth="1"/>
    <col min="13" max="16384" width="9.140625" style="3" customWidth="1"/>
  </cols>
  <sheetData>
    <row r="1" spans="2:5" ht="12.75">
      <c r="B1" s="13"/>
      <c r="E1" s="121"/>
    </row>
    <row r="2" ht="13.5">
      <c r="B2" s="57" t="s">
        <v>670</v>
      </c>
    </row>
    <row r="3" ht="13.5">
      <c r="B3" s="57"/>
    </row>
    <row r="4" s="122" customFormat="1" ht="21">
      <c r="B4" s="695" t="s">
        <v>719</v>
      </c>
    </row>
    <row r="5" spans="2:10" s="125" customFormat="1" ht="15.75">
      <c r="B5" s="704" t="s">
        <v>718</v>
      </c>
      <c r="C5" s="699"/>
      <c r="D5" s="699"/>
      <c r="E5" s="699"/>
      <c r="F5" s="123"/>
      <c r="G5" s="124"/>
      <c r="J5" s="126"/>
    </row>
    <row r="6" spans="2:7" s="125" customFormat="1" ht="13.5">
      <c r="B6" s="127"/>
      <c r="C6" s="127"/>
      <c r="D6" s="128"/>
      <c r="E6" s="127"/>
      <c r="G6" s="129"/>
    </row>
    <row r="7" spans="2:9" s="125" customFormat="1" ht="12.75">
      <c r="B7" s="130"/>
      <c r="C7" s="131"/>
      <c r="D7" s="132"/>
      <c r="F7" s="133"/>
      <c r="G7" s="134"/>
      <c r="H7" s="135"/>
      <c r="I7" s="135"/>
    </row>
    <row r="8" spans="2:9" s="125" customFormat="1" ht="12.75">
      <c r="B8" s="715" t="s">
        <v>688</v>
      </c>
      <c r="C8" s="716"/>
      <c r="D8" s="716"/>
      <c r="E8" s="717"/>
      <c r="F8" s="136"/>
      <c r="G8" s="137"/>
      <c r="H8" s="135"/>
      <c r="I8" s="135"/>
    </row>
    <row r="9" spans="2:9" s="125" customFormat="1" ht="12.75" customHeight="1">
      <c r="B9" s="700" t="s">
        <v>282</v>
      </c>
      <c r="C9" s="709" t="s">
        <v>283</v>
      </c>
      <c r="D9" s="709" t="s">
        <v>284</v>
      </c>
      <c r="E9" s="748" t="s">
        <v>285</v>
      </c>
      <c r="F9" s="136"/>
      <c r="G9" s="137"/>
      <c r="H9" s="135"/>
      <c r="I9" s="135"/>
    </row>
    <row r="10" spans="2:9" s="125" customFormat="1" ht="12.75" customHeight="1">
      <c r="B10" s="750"/>
      <c r="C10" s="710"/>
      <c r="D10" s="710"/>
      <c r="E10" s="749"/>
      <c r="F10" s="136"/>
      <c r="G10" s="137"/>
      <c r="H10" s="135"/>
      <c r="I10" s="135"/>
    </row>
    <row r="11" spans="2:9" s="125" customFormat="1" ht="12.75" customHeight="1">
      <c r="B11" s="750"/>
      <c r="C11" s="138" t="s">
        <v>286</v>
      </c>
      <c r="D11" s="138" t="s">
        <v>287</v>
      </c>
      <c r="E11" s="749"/>
      <c r="F11" s="136"/>
      <c r="G11" s="137"/>
      <c r="H11" s="135"/>
      <c r="I11" s="135"/>
    </row>
    <row r="12" spans="2:9" s="125" customFormat="1" ht="12.75" customHeight="1">
      <c r="B12" s="751"/>
      <c r="C12" s="139" t="s">
        <v>288</v>
      </c>
      <c r="D12" s="139" t="s">
        <v>288</v>
      </c>
      <c r="E12" s="714"/>
      <c r="F12" s="136"/>
      <c r="G12" s="137"/>
      <c r="H12" s="135"/>
      <c r="I12" s="135"/>
    </row>
    <row r="13" spans="2:9" s="125" customFormat="1" ht="12.75">
      <c r="B13" s="140" t="s">
        <v>289</v>
      </c>
      <c r="C13" s="19">
        <f>C14</f>
        <v>32</v>
      </c>
      <c r="D13" s="141">
        <f>D14</f>
        <v>780.0364583333334</v>
      </c>
      <c r="E13" s="142">
        <f>E14</f>
        <v>299534</v>
      </c>
      <c r="F13" s="143"/>
      <c r="G13" s="137"/>
      <c r="H13" s="135"/>
      <c r="I13" s="135"/>
    </row>
    <row r="14" spans="2:9" s="125" customFormat="1" ht="12.75">
      <c r="B14" s="144" t="s">
        <v>290</v>
      </c>
      <c r="C14" s="21">
        <v>32</v>
      </c>
      <c r="D14" s="145">
        <f>E14/C14/12</f>
        <v>780.0364583333334</v>
      </c>
      <c r="E14" s="35">
        <v>299534</v>
      </c>
      <c r="F14" s="146"/>
      <c r="G14" s="137"/>
      <c r="H14" s="135"/>
      <c r="I14" s="135"/>
    </row>
    <row r="15" spans="2:9" s="125" customFormat="1" ht="12.75">
      <c r="B15" s="147" t="s">
        <v>291</v>
      </c>
      <c r="C15" s="148" t="s">
        <v>255</v>
      </c>
      <c r="D15" s="148" t="s">
        <v>255</v>
      </c>
      <c r="E15" s="142">
        <f>SUM(E16:E17)</f>
        <v>702660</v>
      </c>
      <c r="F15" s="143"/>
      <c r="G15" s="137"/>
      <c r="H15" s="135"/>
      <c r="I15" s="135"/>
    </row>
    <row r="16" spans="2:9" s="125" customFormat="1" ht="12.75">
      <c r="B16" s="149" t="s">
        <v>292</v>
      </c>
      <c r="C16" s="148" t="s">
        <v>255</v>
      </c>
      <c r="D16" s="148" t="s">
        <v>255</v>
      </c>
      <c r="E16" s="150">
        <v>222614</v>
      </c>
      <c r="F16" s="143"/>
      <c r="G16" s="137"/>
      <c r="H16" s="135"/>
      <c r="I16" s="135"/>
    </row>
    <row r="17" spans="2:9" s="125" customFormat="1" ht="12.75">
      <c r="B17" s="149" t="s">
        <v>293</v>
      </c>
      <c r="C17" s="148" t="s">
        <v>255</v>
      </c>
      <c r="D17" s="148" t="s">
        <v>255</v>
      </c>
      <c r="E17" s="558">
        <v>480046</v>
      </c>
      <c r="F17" s="143"/>
      <c r="G17" s="137"/>
      <c r="H17" s="135"/>
      <c r="I17" s="135"/>
    </row>
    <row r="18" spans="2:9" s="125" customFormat="1" ht="12.75">
      <c r="B18" s="151" t="s">
        <v>294</v>
      </c>
      <c r="C18" s="423">
        <v>4</v>
      </c>
      <c r="D18" s="148" t="s">
        <v>255</v>
      </c>
      <c r="E18" s="142">
        <f>SUM(E19:E20)</f>
        <v>30198</v>
      </c>
      <c r="F18" s="143"/>
      <c r="G18" s="137"/>
      <c r="H18" s="135"/>
      <c r="I18" s="135"/>
    </row>
    <row r="19" spans="2:9" s="125" customFormat="1" ht="12.75">
      <c r="B19" s="149" t="s">
        <v>691</v>
      </c>
      <c r="C19" s="148">
        <v>4</v>
      </c>
      <c r="D19" s="145">
        <f>E19/C19/12</f>
        <v>629.125</v>
      </c>
      <c r="E19" s="152">
        <v>30198</v>
      </c>
      <c r="F19" s="143"/>
      <c r="G19" s="137"/>
      <c r="H19" s="135"/>
      <c r="I19" s="135"/>
    </row>
    <row r="20" spans="2:9" s="125" customFormat="1" ht="12.75">
      <c r="B20" s="149"/>
      <c r="C20" s="148"/>
      <c r="D20" s="145"/>
      <c r="E20" s="152"/>
      <c r="F20" s="143"/>
      <c r="G20" s="137"/>
      <c r="H20" s="135"/>
      <c r="I20" s="135"/>
    </row>
    <row r="21" spans="2:9" s="125" customFormat="1" ht="12.75">
      <c r="B21" s="153" t="s">
        <v>295</v>
      </c>
      <c r="C21" s="423">
        <v>36</v>
      </c>
      <c r="D21" s="148" t="s">
        <v>255</v>
      </c>
      <c r="E21" s="142">
        <f>+E18+E15+E13</f>
        <v>1032392</v>
      </c>
      <c r="F21" s="143"/>
      <c r="G21" s="137"/>
      <c r="H21" s="135"/>
      <c r="I21" s="135"/>
    </row>
    <row r="22" spans="2:9" s="125" customFormat="1" ht="12.75">
      <c r="B22" s="130"/>
      <c r="C22" s="154"/>
      <c r="D22" s="155"/>
      <c r="E22" s="156"/>
      <c r="F22" s="143"/>
      <c r="G22" s="137"/>
      <c r="H22" s="135"/>
      <c r="I22" s="135"/>
    </row>
    <row r="23" spans="2:9" s="125" customFormat="1" ht="12.75">
      <c r="B23" s="130"/>
      <c r="C23" s="154"/>
      <c r="D23" s="155"/>
      <c r="E23" s="156"/>
      <c r="F23" s="143"/>
      <c r="G23" s="137"/>
      <c r="H23" s="135"/>
      <c r="I23" s="135"/>
    </row>
    <row r="24" spans="2:9" s="125" customFormat="1" ht="12.75">
      <c r="B24" s="711" t="s">
        <v>689</v>
      </c>
      <c r="C24" s="712"/>
      <c r="D24" s="712"/>
      <c r="E24" s="713"/>
      <c r="F24" s="143"/>
      <c r="G24" s="137"/>
      <c r="H24" s="135"/>
      <c r="I24" s="135"/>
    </row>
    <row r="25" spans="2:9" s="125" customFormat="1" ht="12.75" customHeight="1">
      <c r="B25" s="701" t="s">
        <v>282</v>
      </c>
      <c r="C25" s="709" t="s">
        <v>283</v>
      </c>
      <c r="D25" s="709" t="s">
        <v>284</v>
      </c>
      <c r="E25" s="748" t="s">
        <v>285</v>
      </c>
      <c r="F25" s="157"/>
      <c r="G25" s="137"/>
      <c r="H25" s="135"/>
      <c r="I25" s="135"/>
    </row>
    <row r="26" spans="2:9" s="125" customFormat="1" ht="12.75" customHeight="1">
      <c r="B26" s="702"/>
      <c r="C26" s="710"/>
      <c r="D26" s="710"/>
      <c r="E26" s="749"/>
      <c r="F26" s="157"/>
      <c r="G26" s="137"/>
      <c r="H26" s="135"/>
      <c r="I26" s="135"/>
    </row>
    <row r="27" spans="2:9" s="125" customFormat="1" ht="12.75" customHeight="1">
      <c r="B27" s="702"/>
      <c r="C27" s="138" t="s">
        <v>286</v>
      </c>
      <c r="D27" s="138" t="s">
        <v>287</v>
      </c>
      <c r="E27" s="749"/>
      <c r="F27" s="157"/>
      <c r="G27" s="137"/>
      <c r="H27" s="135"/>
      <c r="I27" s="135"/>
    </row>
    <row r="28" spans="2:9" s="125" customFormat="1" ht="21" customHeight="1">
      <c r="B28" s="703"/>
      <c r="C28" s="139" t="s">
        <v>288</v>
      </c>
      <c r="D28" s="139" t="s">
        <v>288</v>
      </c>
      <c r="E28" s="714"/>
      <c r="F28" s="157"/>
      <c r="G28" s="137"/>
      <c r="H28" s="135"/>
      <c r="I28" s="135"/>
    </row>
    <row r="29" spans="2:9" s="125" customFormat="1" ht="12.75">
      <c r="B29" s="158" t="s">
        <v>296</v>
      </c>
      <c r="C29" s="640">
        <f>SUM(C30:C32)</f>
        <v>14</v>
      </c>
      <c r="D29" s="641">
        <f aca="true" t="shared" si="0" ref="D29:D35">E29/C29/12</f>
        <v>551.5297619047619</v>
      </c>
      <c r="E29" s="39">
        <f>E30+E31+E32</f>
        <v>92657</v>
      </c>
      <c r="F29" s="157"/>
      <c r="G29" s="157"/>
      <c r="H29" s="159"/>
      <c r="I29" s="135"/>
    </row>
    <row r="30" spans="2:9" s="125" customFormat="1" ht="12.75" customHeight="1">
      <c r="B30" s="160" t="s">
        <v>581</v>
      </c>
      <c r="C30" s="642">
        <v>9</v>
      </c>
      <c r="D30" s="643">
        <f t="shared" si="0"/>
        <v>561.4814814814814</v>
      </c>
      <c r="E30" s="644">
        <v>60640</v>
      </c>
      <c r="F30" s="157"/>
      <c r="G30" s="157"/>
      <c r="H30" s="159"/>
      <c r="I30" s="135"/>
    </row>
    <row r="31" spans="2:9" s="125" customFormat="1" ht="12.75">
      <c r="B31" s="161" t="s">
        <v>582</v>
      </c>
      <c r="C31" s="642">
        <v>1</v>
      </c>
      <c r="D31" s="643">
        <f t="shared" si="0"/>
        <v>611.8333333333334</v>
      </c>
      <c r="E31" s="644">
        <v>7342</v>
      </c>
      <c r="F31" s="157"/>
      <c r="G31" s="157"/>
      <c r="H31" s="159"/>
      <c r="I31" s="135"/>
    </row>
    <row r="32" spans="2:9" s="125" customFormat="1" ht="12.75">
      <c r="B32" s="160" t="s">
        <v>297</v>
      </c>
      <c r="C32" s="642">
        <v>4</v>
      </c>
      <c r="D32" s="643">
        <f t="shared" si="0"/>
        <v>514.0625</v>
      </c>
      <c r="E32" s="644">
        <v>24675</v>
      </c>
      <c r="F32" s="157"/>
      <c r="G32" s="157"/>
      <c r="H32" s="159"/>
      <c r="I32" s="135"/>
    </row>
    <row r="33" spans="2:9" s="125" customFormat="1" ht="12.75">
      <c r="B33" s="147" t="s">
        <v>291</v>
      </c>
      <c r="C33" s="640">
        <f>C34</f>
        <v>3</v>
      </c>
      <c r="D33" s="641">
        <f t="shared" si="0"/>
        <v>518.25</v>
      </c>
      <c r="E33" s="645">
        <v>18657</v>
      </c>
      <c r="F33" s="157"/>
      <c r="G33" s="157"/>
      <c r="H33" s="159"/>
      <c r="I33" s="135"/>
    </row>
    <row r="34" spans="2:9" s="125" customFormat="1" ht="12.75">
      <c r="B34" s="160" t="s">
        <v>580</v>
      </c>
      <c r="C34" s="642">
        <v>3</v>
      </c>
      <c r="D34" s="643">
        <f t="shared" si="0"/>
        <v>518.2777777777777</v>
      </c>
      <c r="E34" s="644">
        <v>18658</v>
      </c>
      <c r="F34" s="157"/>
      <c r="G34" s="157"/>
      <c r="H34" s="159"/>
      <c r="I34" s="135"/>
    </row>
    <row r="35" spans="2:9" s="125" customFormat="1" ht="12.75">
      <c r="B35" s="158" t="s">
        <v>577</v>
      </c>
      <c r="C35" s="640">
        <f>C36</f>
        <v>5</v>
      </c>
      <c r="D35" s="641">
        <f t="shared" si="0"/>
        <v>592.1999999999999</v>
      </c>
      <c r="E35" s="48">
        <f>E36</f>
        <v>35532</v>
      </c>
      <c r="F35" s="162"/>
      <c r="G35" s="157"/>
      <c r="H35" s="159"/>
      <c r="I35" s="135"/>
    </row>
    <row r="36" spans="2:9" s="125" customFormat="1" ht="12.75">
      <c r="B36" s="160" t="s">
        <v>579</v>
      </c>
      <c r="C36" s="642">
        <v>5</v>
      </c>
      <c r="D36" s="643">
        <f>E36/C36/11</f>
        <v>646.0363636363636</v>
      </c>
      <c r="E36" s="644">
        <v>35532</v>
      </c>
      <c r="F36" s="162"/>
      <c r="G36" s="157"/>
      <c r="H36" s="159"/>
      <c r="I36" s="135"/>
    </row>
    <row r="37" spans="2:9" s="125" customFormat="1" ht="12.75">
      <c r="B37" s="158" t="s">
        <v>578</v>
      </c>
      <c r="C37" s="640">
        <f>SUM(C38:C38)</f>
        <v>1</v>
      </c>
      <c r="D37" s="641">
        <f aca="true" t="shared" si="1" ref="D37:D42">E37/C37/12</f>
        <v>584.1666666666666</v>
      </c>
      <c r="E37" s="39">
        <f>E38</f>
        <v>7010</v>
      </c>
      <c r="F37" s="163"/>
      <c r="G37" s="157"/>
      <c r="H37" s="159"/>
      <c r="I37" s="135"/>
    </row>
    <row r="38" spans="2:9" s="125" customFormat="1" ht="12.75">
      <c r="B38" s="160" t="s">
        <v>298</v>
      </c>
      <c r="C38" s="642">
        <v>1</v>
      </c>
      <c r="D38" s="643">
        <f t="shared" si="1"/>
        <v>584.1666666666666</v>
      </c>
      <c r="E38" s="644">
        <v>7010</v>
      </c>
      <c r="F38" s="163"/>
      <c r="G38" s="157"/>
      <c r="H38" s="159"/>
      <c r="I38" s="135"/>
    </row>
    <row r="39" spans="2:9" s="125" customFormat="1" ht="12.75">
      <c r="B39" s="158" t="s">
        <v>299</v>
      </c>
      <c r="C39" s="640">
        <f>SUM(C40:C41)</f>
        <v>5</v>
      </c>
      <c r="D39" s="641">
        <f t="shared" si="1"/>
        <v>566.7333333333333</v>
      </c>
      <c r="E39" s="39">
        <f>E40+E41</f>
        <v>34004</v>
      </c>
      <c r="F39" s="157"/>
      <c r="G39" s="157"/>
      <c r="H39" s="159"/>
      <c r="I39" s="135"/>
    </row>
    <row r="40" spans="2:9" s="125" customFormat="1" ht="12.75">
      <c r="B40" s="160" t="s">
        <v>300</v>
      </c>
      <c r="C40" s="642">
        <v>3</v>
      </c>
      <c r="D40" s="643">
        <f t="shared" si="1"/>
        <v>587.2777777777777</v>
      </c>
      <c r="E40" s="644">
        <v>21142</v>
      </c>
      <c r="F40" s="157"/>
      <c r="G40" s="157"/>
      <c r="H40" s="159"/>
      <c r="I40" s="135"/>
    </row>
    <row r="41" spans="2:9" s="125" customFormat="1" ht="12.75">
      <c r="B41" s="160" t="s">
        <v>301</v>
      </c>
      <c r="C41" s="642">
        <v>2</v>
      </c>
      <c r="D41" s="643">
        <f t="shared" si="1"/>
        <v>535.9166666666666</v>
      </c>
      <c r="E41" s="644">
        <v>12862</v>
      </c>
      <c r="F41" s="157"/>
      <c r="G41" s="157"/>
      <c r="H41" s="159"/>
      <c r="I41" s="135"/>
    </row>
    <row r="42" spans="2:9" s="125" customFormat="1" ht="12.75">
      <c r="B42" s="164" t="s">
        <v>295</v>
      </c>
      <c r="C42" s="640">
        <f>C39+C37+C35+C29+C33</f>
        <v>28</v>
      </c>
      <c r="D42" s="641">
        <f t="shared" si="1"/>
        <v>559.1071428571429</v>
      </c>
      <c r="E42" s="48">
        <f>E39+E37+E35+E29+E33</f>
        <v>187860</v>
      </c>
      <c r="F42" s="157"/>
      <c r="G42" s="157"/>
      <c r="H42" s="159"/>
      <c r="I42" s="135"/>
    </row>
    <row r="43" spans="2:9" s="125" customFormat="1" ht="12.75">
      <c r="B43" s="130"/>
      <c r="C43" s="154"/>
      <c r="D43" s="155"/>
      <c r="E43" s="156"/>
      <c r="F43" s="157"/>
      <c r="G43" s="157"/>
      <c r="H43" s="165"/>
      <c r="I43" s="135"/>
    </row>
    <row r="44" spans="2:9" s="125" customFormat="1" ht="12.75">
      <c r="B44" s="130"/>
      <c r="C44" s="154"/>
      <c r="D44" s="155"/>
      <c r="E44" s="156"/>
      <c r="F44" s="157"/>
      <c r="G44" s="157"/>
      <c r="H44" s="165"/>
      <c r="I44" s="135"/>
    </row>
    <row r="45" spans="2:9" s="125" customFormat="1" ht="12.75">
      <c r="B45" s="130"/>
      <c r="C45" s="154"/>
      <c r="D45" s="155"/>
      <c r="E45" s="156"/>
      <c r="F45" s="157"/>
      <c r="G45" s="157"/>
      <c r="H45" s="165"/>
      <c r="I45" s="135"/>
    </row>
    <row r="46" spans="2:9" s="125" customFormat="1" ht="12.75">
      <c r="B46" s="715" t="s">
        <v>690</v>
      </c>
      <c r="C46" s="716"/>
      <c r="D46" s="716"/>
      <c r="E46" s="717"/>
      <c r="F46" s="136"/>
      <c r="G46" s="137"/>
      <c r="H46" s="135"/>
      <c r="I46" s="135"/>
    </row>
    <row r="47" spans="2:9" s="125" customFormat="1" ht="12.75" customHeight="1">
      <c r="B47" s="706" t="s">
        <v>282</v>
      </c>
      <c r="C47" s="709" t="s">
        <v>283</v>
      </c>
      <c r="D47" s="709" t="s">
        <v>284</v>
      </c>
      <c r="E47" s="748" t="s">
        <v>285</v>
      </c>
      <c r="F47" s="136"/>
      <c r="G47" s="137"/>
      <c r="H47" s="135"/>
      <c r="I47" s="135"/>
    </row>
    <row r="48" spans="2:9" s="125" customFormat="1" ht="12.75" customHeight="1">
      <c r="B48" s="707"/>
      <c r="C48" s="710"/>
      <c r="D48" s="710"/>
      <c r="E48" s="749"/>
      <c r="F48" s="136"/>
      <c r="G48" s="137"/>
      <c r="H48" s="135"/>
      <c r="I48" s="135"/>
    </row>
    <row r="49" spans="2:9" s="125" customFormat="1" ht="12.75" customHeight="1">
      <c r="B49" s="707"/>
      <c r="C49" s="138" t="s">
        <v>286</v>
      </c>
      <c r="D49" s="138" t="s">
        <v>287</v>
      </c>
      <c r="E49" s="749"/>
      <c r="F49" s="136"/>
      <c r="G49" s="137"/>
      <c r="H49" s="135"/>
      <c r="I49" s="135"/>
    </row>
    <row r="50" spans="2:9" s="125" customFormat="1" ht="12.75" customHeight="1">
      <c r="B50" s="708"/>
      <c r="C50" s="139" t="s">
        <v>288</v>
      </c>
      <c r="D50" s="139" t="s">
        <v>288</v>
      </c>
      <c r="E50" s="714"/>
      <c r="F50" s="136"/>
      <c r="G50" s="137"/>
      <c r="H50" s="135"/>
      <c r="I50" s="135"/>
    </row>
    <row r="51" spans="2:9" s="125" customFormat="1" ht="12.75">
      <c r="B51" s="140" t="s">
        <v>289</v>
      </c>
      <c r="C51" s="19">
        <f>C52</f>
        <v>8</v>
      </c>
      <c r="D51" s="141">
        <f>D52</f>
        <v>540</v>
      </c>
      <c r="E51" s="142">
        <f>E52</f>
        <v>51840</v>
      </c>
      <c r="F51" s="143"/>
      <c r="G51" s="137"/>
      <c r="H51" s="135"/>
      <c r="I51" s="135"/>
    </row>
    <row r="52" spans="2:9" s="125" customFormat="1" ht="12.75">
      <c r="B52" s="144" t="s">
        <v>290</v>
      </c>
      <c r="C52" s="21">
        <v>8</v>
      </c>
      <c r="D52" s="145">
        <f>E52/C52/12</f>
        <v>540</v>
      </c>
      <c r="E52" s="35">
        <v>51840</v>
      </c>
      <c r="F52" s="146"/>
      <c r="G52" s="137"/>
      <c r="H52" s="135"/>
      <c r="I52" s="135"/>
    </row>
    <row r="53" spans="2:9" s="125" customFormat="1" ht="12.75">
      <c r="B53" s="153" t="s">
        <v>295</v>
      </c>
      <c r="C53" s="19">
        <f>C52</f>
        <v>8</v>
      </c>
      <c r="D53" s="145">
        <f>D52</f>
        <v>540</v>
      </c>
      <c r="E53" s="142">
        <f>E52</f>
        <v>51840</v>
      </c>
      <c r="F53" s="143"/>
      <c r="G53" s="137"/>
      <c r="H53" s="135"/>
      <c r="I53" s="135"/>
    </row>
    <row r="54" spans="2:9" s="125" customFormat="1" ht="12.75">
      <c r="B54" s="130"/>
      <c r="C54" s="154"/>
      <c r="D54" s="155"/>
      <c r="E54" s="156"/>
      <c r="F54" s="157"/>
      <c r="G54" s="157"/>
      <c r="H54" s="165"/>
      <c r="I54" s="135"/>
    </row>
    <row r="55" spans="2:9" s="125" customFormat="1" ht="12.75">
      <c r="B55" s="130"/>
      <c r="C55" s="154"/>
      <c r="D55" s="155"/>
      <c r="E55" s="156"/>
      <c r="F55" s="157"/>
      <c r="G55" s="157"/>
      <c r="H55" s="165"/>
      <c r="I55" s="135"/>
    </row>
    <row r="56" spans="2:9" s="125" customFormat="1" ht="12.75">
      <c r="B56" s="130"/>
      <c r="C56" s="154"/>
      <c r="D56" s="155"/>
      <c r="E56" s="156"/>
      <c r="F56" s="157"/>
      <c r="G56" s="157"/>
      <c r="H56" s="165"/>
      <c r="I56" s="135"/>
    </row>
    <row r="57" spans="2:9" s="125" customFormat="1" ht="12.75">
      <c r="B57" s="130"/>
      <c r="C57" s="154"/>
      <c r="D57" s="155"/>
      <c r="E57" s="156"/>
      <c r="F57" s="157"/>
      <c r="G57" s="157"/>
      <c r="H57" s="165"/>
      <c r="I57" s="135"/>
    </row>
    <row r="58" spans="1:5" s="58" customFormat="1" ht="13.5">
      <c r="A58" s="57"/>
      <c r="B58" s="58" t="s">
        <v>141</v>
      </c>
      <c r="D58" s="59" t="s">
        <v>9</v>
      </c>
      <c r="E58" s="414" t="s">
        <v>9</v>
      </c>
    </row>
    <row r="59" spans="1:5" s="58" customFormat="1" ht="13.5">
      <c r="A59" s="57"/>
      <c r="B59" s="60" t="s">
        <v>142</v>
      </c>
      <c r="D59" s="705" t="s">
        <v>143</v>
      </c>
      <c r="E59" s="705"/>
    </row>
    <row r="60" spans="2:9" s="125" customFormat="1" ht="12.75">
      <c r="B60" s="130"/>
      <c r="C60" s="154"/>
      <c r="D60" s="155"/>
      <c r="E60" s="156"/>
      <c r="F60" s="157"/>
      <c r="G60" s="157"/>
      <c r="H60" s="165"/>
      <c r="I60" s="135"/>
    </row>
    <row r="61" spans="2:9" s="125" customFormat="1" ht="12.75">
      <c r="B61" s="130"/>
      <c r="C61" s="154"/>
      <c r="D61" s="155"/>
      <c r="E61" s="156"/>
      <c r="F61" s="157"/>
      <c r="G61" s="157"/>
      <c r="H61" s="165"/>
      <c r="I61" s="135"/>
    </row>
    <row r="62" spans="2:9" s="125" customFormat="1" ht="12.75">
      <c r="B62" s="130"/>
      <c r="C62" s="154"/>
      <c r="D62" s="155"/>
      <c r="E62" s="156"/>
      <c r="F62" s="157"/>
      <c r="G62" s="157"/>
      <c r="H62" s="165"/>
      <c r="I62" s="135"/>
    </row>
    <row r="63" spans="2:9" s="125" customFormat="1" ht="12.75">
      <c r="B63" s="130"/>
      <c r="C63" s="154"/>
      <c r="D63" s="155"/>
      <c r="E63" s="156"/>
      <c r="F63" s="157"/>
      <c r="G63" s="157"/>
      <c r="H63" s="165"/>
      <c r="I63" s="135"/>
    </row>
    <row r="64" spans="2:9" s="125" customFormat="1" ht="12.75">
      <c r="B64" s="130"/>
      <c r="C64" s="154"/>
      <c r="D64" s="155"/>
      <c r="E64" s="156"/>
      <c r="F64" s="157"/>
      <c r="G64" s="157"/>
      <c r="H64" s="165"/>
      <c r="I64" s="135"/>
    </row>
    <row r="65" spans="2:9" s="125" customFormat="1" ht="12.75">
      <c r="B65" s="130"/>
      <c r="C65" s="154"/>
      <c r="D65" s="155"/>
      <c r="E65" s="156"/>
      <c r="F65" s="157"/>
      <c r="G65" s="157"/>
      <c r="H65" s="165"/>
      <c r="I65" s="135"/>
    </row>
    <row r="66" spans="2:9" s="125" customFormat="1" ht="12.75">
      <c r="B66" s="130"/>
      <c r="C66" s="154"/>
      <c r="D66" s="155"/>
      <c r="E66" s="156"/>
      <c r="F66" s="157"/>
      <c r="G66" s="157"/>
      <c r="H66" s="165"/>
      <c r="I66" s="135"/>
    </row>
    <row r="67" spans="6:10" ht="12.75">
      <c r="F67" s="43"/>
      <c r="G67" s="43"/>
      <c r="J67" s="166"/>
    </row>
    <row r="68" spans="6:11" ht="12.75">
      <c r="F68" s="43"/>
      <c r="G68" s="43"/>
      <c r="K68" s="166"/>
    </row>
    <row r="69" spans="6:7" ht="38.25" customHeight="1">
      <c r="F69" s="43"/>
      <c r="G69" s="43"/>
    </row>
    <row r="70" spans="6:7" ht="13.5" customHeight="1">
      <c r="F70" s="43"/>
      <c r="G70" s="43"/>
    </row>
    <row r="71" spans="6:7" ht="12.75" customHeight="1">
      <c r="F71" s="43"/>
      <c r="G71" s="43"/>
    </row>
    <row r="72" spans="6:7" ht="12.75" customHeight="1">
      <c r="F72" s="43"/>
      <c r="G72" s="43"/>
    </row>
    <row r="73" spans="6:7" ht="13.5" customHeight="1">
      <c r="F73" s="43"/>
      <c r="G73" s="43"/>
    </row>
    <row r="74" spans="6:7" ht="12.75">
      <c r="F74" s="43"/>
      <c r="G74" s="43"/>
    </row>
    <row r="75" spans="6:7" ht="12.75">
      <c r="F75" s="43"/>
      <c r="G75" s="43"/>
    </row>
    <row r="76" spans="6:7" ht="12.75">
      <c r="F76" s="43"/>
      <c r="G76" s="43"/>
    </row>
    <row r="77" spans="6:7" ht="12.75">
      <c r="F77" s="43"/>
      <c r="G77" s="43"/>
    </row>
    <row r="78" spans="6:7" ht="12.75">
      <c r="F78" s="43"/>
      <c r="G78" s="43"/>
    </row>
    <row r="79" spans="6:7" ht="12.75">
      <c r="F79" s="43"/>
      <c r="G79" s="43"/>
    </row>
    <row r="80" spans="6:7" ht="12.75">
      <c r="F80" s="43"/>
      <c r="G80" s="43"/>
    </row>
    <row r="81" spans="6:7" ht="12.75">
      <c r="F81" s="43"/>
      <c r="G81" s="43"/>
    </row>
    <row r="82" spans="6:7" ht="12.75">
      <c r="F82" s="43"/>
      <c r="G82" s="43"/>
    </row>
    <row r="83" spans="6:7" ht="12.75">
      <c r="F83" s="43"/>
      <c r="G83" s="43"/>
    </row>
    <row r="84" spans="6:7" ht="12.75">
      <c r="F84" s="43"/>
      <c r="G84" s="43"/>
    </row>
    <row r="85" spans="6:7" ht="12.75">
      <c r="F85" s="43"/>
      <c r="G85" s="43"/>
    </row>
    <row r="86" spans="6:7" ht="12.75">
      <c r="F86" s="43"/>
      <c r="G86" s="43"/>
    </row>
    <row r="87" spans="6:7" ht="12.75">
      <c r="F87" s="43"/>
      <c r="G87" s="43"/>
    </row>
    <row r="88" spans="6:7" ht="12.75">
      <c r="F88" s="43"/>
      <c r="G88" s="43"/>
    </row>
    <row r="89" spans="6:7" ht="12.75">
      <c r="F89" s="43"/>
      <c r="G89" s="43"/>
    </row>
    <row r="90" spans="6:7" ht="12.75">
      <c r="F90" s="43"/>
      <c r="G90" s="43"/>
    </row>
    <row r="91" spans="6:7" ht="12.75">
      <c r="F91" s="43"/>
      <c r="G91" s="43"/>
    </row>
    <row r="92" spans="6:7" ht="12.75">
      <c r="F92" s="43"/>
      <c r="G92" s="43"/>
    </row>
    <row r="93" spans="6:7" ht="12.75">
      <c r="F93" s="43"/>
      <c r="G93" s="43"/>
    </row>
    <row r="94" spans="6:7" ht="12.75">
      <c r="F94" s="43"/>
      <c r="G94" s="43"/>
    </row>
    <row r="95" spans="6:7" ht="12.75">
      <c r="F95" s="43"/>
      <c r="G95" s="43"/>
    </row>
    <row r="96" spans="6:7" ht="12.75">
      <c r="F96" s="43"/>
      <c r="G96" s="43"/>
    </row>
    <row r="97" spans="6:7" ht="12.75">
      <c r="F97" s="43"/>
      <c r="G97" s="43"/>
    </row>
    <row r="98" spans="6:7" ht="12.75">
      <c r="F98" s="43"/>
      <c r="G98" s="43"/>
    </row>
    <row r="99" spans="6:7" ht="12.75">
      <c r="F99" s="43"/>
      <c r="G99" s="43"/>
    </row>
    <row r="100" spans="6:7" ht="12.75">
      <c r="F100" s="43"/>
      <c r="G100" s="43"/>
    </row>
    <row r="101" spans="6:7" ht="12.75">
      <c r="F101" s="43"/>
      <c r="G101" s="43"/>
    </row>
    <row r="102" spans="6:7" ht="12.75">
      <c r="F102" s="43"/>
      <c r="G102" s="43"/>
    </row>
    <row r="103" spans="6:7" ht="12.75">
      <c r="F103" s="43"/>
      <c r="G103" s="43"/>
    </row>
    <row r="104" spans="6:7" ht="12.75">
      <c r="F104" s="43"/>
      <c r="G104" s="43"/>
    </row>
    <row r="105" spans="6:7" ht="12.75">
      <c r="F105" s="43"/>
      <c r="G105" s="43"/>
    </row>
    <row r="106" spans="6:7" ht="12.75">
      <c r="F106" s="43"/>
      <c r="G106" s="43"/>
    </row>
    <row r="107" spans="6:7" ht="12.75">
      <c r="F107" s="43"/>
      <c r="G107" s="43"/>
    </row>
    <row r="108" spans="6:7" ht="12.75">
      <c r="F108" s="43"/>
      <c r="G108" s="43"/>
    </row>
    <row r="109" spans="6:7" ht="12.75">
      <c r="F109" s="43"/>
      <c r="G109" s="43"/>
    </row>
    <row r="110" spans="6:7" ht="12.75">
      <c r="F110" s="43"/>
      <c r="G110" s="43"/>
    </row>
    <row r="111" spans="6:7" ht="12.75">
      <c r="F111" s="43"/>
      <c r="G111" s="43"/>
    </row>
    <row r="112" spans="6:7" ht="12.75">
      <c r="F112" s="43"/>
      <c r="G112" s="43"/>
    </row>
    <row r="113" spans="6:7" ht="12.75">
      <c r="F113" s="43"/>
      <c r="G113" s="43"/>
    </row>
    <row r="114" spans="6:7" ht="12.75">
      <c r="F114" s="43"/>
      <c r="G114" s="43"/>
    </row>
    <row r="115" spans="6:7" ht="12.75">
      <c r="F115" s="43"/>
      <c r="G115" s="43"/>
    </row>
    <row r="116" spans="6:7" ht="12.75">
      <c r="F116" s="43"/>
      <c r="G116" s="43"/>
    </row>
    <row r="117" spans="6:7" ht="12.75">
      <c r="F117" s="43"/>
      <c r="G117" s="43"/>
    </row>
    <row r="118" spans="6:7" ht="12.75">
      <c r="F118" s="43"/>
      <c r="G118" s="43"/>
    </row>
    <row r="119" spans="6:7" ht="12.75">
      <c r="F119" s="43"/>
      <c r="G119" s="43"/>
    </row>
    <row r="120" spans="6:7" ht="12.75">
      <c r="F120" s="43"/>
      <c r="G120" s="43"/>
    </row>
    <row r="121" spans="6:7" ht="12.75">
      <c r="F121" s="43"/>
      <c r="G121" s="43"/>
    </row>
    <row r="122" spans="6:7" ht="12.75">
      <c r="F122" s="43"/>
      <c r="G122" s="43"/>
    </row>
    <row r="123" spans="6:7" ht="12.75">
      <c r="F123" s="43"/>
      <c r="G123" s="43"/>
    </row>
    <row r="124" spans="6:7" ht="12.75">
      <c r="F124" s="43"/>
      <c r="G124" s="43"/>
    </row>
    <row r="125" spans="6:7" ht="12.75">
      <c r="F125" s="43"/>
      <c r="G125" s="43"/>
    </row>
    <row r="126" spans="6:7" ht="12.75">
      <c r="F126" s="43"/>
      <c r="G126" s="43"/>
    </row>
    <row r="127" spans="6:7" ht="12.75">
      <c r="F127" s="43"/>
      <c r="G127" s="43"/>
    </row>
    <row r="128" spans="6:7" ht="12.75">
      <c r="F128" s="43"/>
      <c r="G128" s="43"/>
    </row>
    <row r="129" spans="6:7" ht="12.75">
      <c r="F129" s="43"/>
      <c r="G129" s="43"/>
    </row>
    <row r="130" spans="6:7" ht="12.75">
      <c r="F130" s="43"/>
      <c r="G130" s="43"/>
    </row>
    <row r="131" spans="6:7" ht="12.75">
      <c r="F131" s="43"/>
      <c r="G131" s="43"/>
    </row>
    <row r="132" spans="6:7" ht="12.75">
      <c r="F132" s="43"/>
      <c r="G132" s="43"/>
    </row>
    <row r="133" spans="6:7" ht="12.75">
      <c r="F133" s="43"/>
      <c r="G133" s="43"/>
    </row>
    <row r="134" spans="6:7" ht="12.75">
      <c r="F134" s="43"/>
      <c r="G134" s="43"/>
    </row>
    <row r="135" spans="6:7" ht="12.75">
      <c r="F135" s="43"/>
      <c r="G135" s="43"/>
    </row>
    <row r="136" spans="6:7" ht="12.75">
      <c r="F136" s="43"/>
      <c r="G136" s="43"/>
    </row>
    <row r="137" spans="6:7" ht="12.75">
      <c r="F137" s="43"/>
      <c r="G137" s="43"/>
    </row>
    <row r="138" spans="6:7" ht="12.75">
      <c r="F138" s="43"/>
      <c r="G138" s="43"/>
    </row>
    <row r="139" spans="6:7" ht="12.75">
      <c r="F139" s="43"/>
      <c r="G139" s="43"/>
    </row>
    <row r="140" spans="6:7" ht="12.75">
      <c r="F140" s="43"/>
      <c r="G140" s="43"/>
    </row>
    <row r="141" spans="6:7" ht="12.75">
      <c r="F141" s="43"/>
      <c r="G141" s="43"/>
    </row>
    <row r="142" spans="6:7" ht="12.75">
      <c r="F142" s="43"/>
      <c r="G142" s="43"/>
    </row>
    <row r="143" spans="6:7" ht="12.75">
      <c r="F143" s="43"/>
      <c r="G143" s="43"/>
    </row>
    <row r="144" spans="6:7" ht="12.75">
      <c r="F144" s="43"/>
      <c r="G144" s="43"/>
    </row>
    <row r="145" spans="6:7" ht="12.75">
      <c r="F145" s="43"/>
      <c r="G145" s="43"/>
    </row>
    <row r="146" spans="6:7" ht="12.75">
      <c r="F146" s="43"/>
      <c r="G146" s="43"/>
    </row>
    <row r="147" spans="6:7" ht="12.75">
      <c r="F147" s="43"/>
      <c r="G147" s="43"/>
    </row>
    <row r="148" spans="6:7" ht="12.75">
      <c r="F148" s="43"/>
      <c r="G148" s="43"/>
    </row>
    <row r="149" spans="6:7" ht="12.75">
      <c r="F149" s="43"/>
      <c r="G149" s="43"/>
    </row>
    <row r="150" spans="6:7" ht="12.75">
      <c r="F150" s="43"/>
      <c r="G150" s="43"/>
    </row>
    <row r="151" spans="6:7" ht="12.75">
      <c r="F151" s="43"/>
      <c r="G151" s="43"/>
    </row>
    <row r="152" spans="6:7" ht="12.75">
      <c r="F152" s="43"/>
      <c r="G152" s="43"/>
    </row>
    <row r="153" spans="6:7" ht="12.75">
      <c r="F153" s="43"/>
      <c r="G153" s="43"/>
    </row>
    <row r="154" spans="6:7" ht="12.75">
      <c r="F154" s="43"/>
      <c r="G154" s="43"/>
    </row>
    <row r="155" spans="6:7" ht="12.75">
      <c r="F155" s="43"/>
      <c r="G155" s="43"/>
    </row>
    <row r="156" spans="6:7" ht="12.75">
      <c r="F156" s="43"/>
      <c r="G156" s="43"/>
    </row>
    <row r="157" spans="6:7" ht="12.75">
      <c r="F157" s="43"/>
      <c r="G157" s="43"/>
    </row>
    <row r="158" spans="6:7" ht="12.75">
      <c r="F158" s="43"/>
      <c r="G158" s="43"/>
    </row>
    <row r="159" spans="6:7" ht="12.75">
      <c r="F159" s="43"/>
      <c r="G159" s="43"/>
    </row>
    <row r="160" spans="6:7" ht="12.75">
      <c r="F160" s="43"/>
      <c r="G160" s="43"/>
    </row>
    <row r="161" spans="6:7" ht="12.75">
      <c r="F161" s="43"/>
      <c r="G161" s="43"/>
    </row>
    <row r="162" spans="6:7" ht="12.75">
      <c r="F162" s="43"/>
      <c r="G162" s="43"/>
    </row>
    <row r="163" spans="6:7" ht="12.75">
      <c r="F163" s="43"/>
      <c r="G163" s="43"/>
    </row>
    <row r="164" spans="6:7" ht="12.75">
      <c r="F164" s="43"/>
      <c r="G164" s="43"/>
    </row>
    <row r="165" spans="6:7" ht="12.75">
      <c r="F165" s="43"/>
      <c r="G165" s="43"/>
    </row>
    <row r="166" spans="6:7" ht="12.75">
      <c r="F166" s="43"/>
      <c r="G166" s="43"/>
    </row>
    <row r="167" spans="6:7" ht="12.75">
      <c r="F167" s="43"/>
      <c r="G167" s="43"/>
    </row>
    <row r="168" spans="6:7" ht="12.75">
      <c r="F168" s="43"/>
      <c r="G168" s="43"/>
    </row>
    <row r="169" spans="6:7" ht="12.75">
      <c r="F169" s="43"/>
      <c r="G169" s="43"/>
    </row>
    <row r="170" spans="6:7" ht="12.75">
      <c r="F170" s="43"/>
      <c r="G170" s="43"/>
    </row>
  </sheetData>
  <sheetProtection password="B55E" sheet="1" objects="1" scenarios="1" selectLockedCells="1" selectUnlockedCells="1"/>
  <mergeCells count="17">
    <mergeCell ref="B24:E24"/>
    <mergeCell ref="B25:B28"/>
    <mergeCell ref="C25:C26"/>
    <mergeCell ref="B5:E5"/>
    <mergeCell ref="B9:B12"/>
    <mergeCell ref="C9:C10"/>
    <mergeCell ref="D9:D10"/>
    <mergeCell ref="E9:E12"/>
    <mergeCell ref="B8:E8"/>
    <mergeCell ref="D25:D26"/>
    <mergeCell ref="E25:E28"/>
    <mergeCell ref="B46:E46"/>
    <mergeCell ref="D59:E59"/>
    <mergeCell ref="B47:B50"/>
    <mergeCell ref="C47:C48"/>
    <mergeCell ref="D47:D48"/>
    <mergeCell ref="E47:E50"/>
  </mergeCells>
  <printOptions/>
  <pageMargins left="0.75" right="0.75" top="0.23" bottom="0.29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52"/>
  <sheetViews>
    <sheetView workbookViewId="0" topLeftCell="A1">
      <selection activeCell="B95" sqref="B95"/>
    </sheetView>
  </sheetViews>
  <sheetFormatPr defaultColWidth="9.140625" defaultRowHeight="12.75"/>
  <cols>
    <col min="1" max="1" width="51.421875" style="62" customWidth="1"/>
    <col min="2" max="2" width="11.421875" style="62" customWidth="1"/>
    <col min="3" max="3" width="9.7109375" style="62" bestFit="1" customWidth="1"/>
    <col min="4" max="4" width="9.8515625" style="62" bestFit="1" customWidth="1"/>
    <col min="5" max="5" width="10.7109375" style="62" bestFit="1" customWidth="1"/>
    <col min="6" max="8" width="10.421875" style="62" bestFit="1" customWidth="1"/>
    <col min="9" max="9" width="11.7109375" style="62" bestFit="1" customWidth="1"/>
    <col min="10" max="16384" width="9.140625" style="62" customWidth="1"/>
  </cols>
  <sheetData>
    <row r="1" spans="2:5" s="3" customFormat="1" ht="15">
      <c r="B1" s="167"/>
      <c r="C1" s="168"/>
      <c r="D1" s="752" t="s">
        <v>302</v>
      </c>
      <c r="E1" s="752"/>
    </row>
    <row r="2" spans="2:8" s="3" customFormat="1" ht="15">
      <c r="B2" s="167"/>
      <c r="C2" s="168"/>
      <c r="G2" s="181"/>
      <c r="H2" s="181"/>
    </row>
    <row r="3" spans="1:5" ht="34.5" customHeight="1">
      <c r="A3" s="753" t="s">
        <v>303</v>
      </c>
      <c r="B3" s="753"/>
      <c r="C3" s="753"/>
      <c r="D3" s="753"/>
      <c r="E3" s="753"/>
    </row>
    <row r="4" spans="1:5" ht="16.5" thickBot="1">
      <c r="A4" s="754"/>
      <c r="B4" s="754"/>
      <c r="C4" s="754"/>
      <c r="D4" s="754"/>
      <c r="E4" s="754"/>
    </row>
    <row r="5" spans="1:5" ht="16.5" hidden="1" thickBot="1">
      <c r="A5" s="169"/>
      <c r="B5" s="169"/>
      <c r="C5" s="169"/>
      <c r="D5" s="169"/>
      <c r="E5" s="169"/>
    </row>
    <row r="6" spans="1:5" s="3" customFormat="1" ht="77.25" thickBot="1">
      <c r="A6" s="170" t="s">
        <v>149</v>
      </c>
      <c r="B6" s="171" t="s">
        <v>304</v>
      </c>
      <c r="C6" s="171" t="s">
        <v>16</v>
      </c>
      <c r="D6" s="172" t="s">
        <v>305</v>
      </c>
      <c r="E6" s="173" t="s">
        <v>306</v>
      </c>
    </row>
    <row r="7" spans="1:5" ht="19.5" thickBot="1">
      <c r="A7" s="174"/>
      <c r="B7" s="175"/>
      <c r="C7" s="655">
        <f>C8</f>
        <v>655245</v>
      </c>
      <c r="D7" s="655">
        <f>D8</f>
        <v>655245</v>
      </c>
      <c r="E7" s="656">
        <f>E8</f>
        <v>0</v>
      </c>
    </row>
    <row r="8" spans="1:5" ht="16.5" thickBot="1">
      <c r="A8" s="646" t="s">
        <v>307</v>
      </c>
      <c r="B8" s="657"/>
      <c r="C8" s="658">
        <f aca="true" t="shared" si="0" ref="C8:C17">D8+E8</f>
        <v>655245</v>
      </c>
      <c r="D8" s="658">
        <f>D10+D17+D23+D20</f>
        <v>655245</v>
      </c>
      <c r="E8" s="659">
        <f>E10+E17+E23+E20</f>
        <v>0</v>
      </c>
    </row>
    <row r="9" spans="1:5" ht="16.5" thickBot="1">
      <c r="A9" s="647"/>
      <c r="B9" s="660"/>
      <c r="C9" s="661"/>
      <c r="D9" s="661"/>
      <c r="E9" s="661"/>
    </row>
    <row r="10" spans="1:5" ht="16.5" thickBot="1">
      <c r="A10" s="648" t="s">
        <v>308</v>
      </c>
      <c r="B10" s="660"/>
      <c r="C10" s="662">
        <f t="shared" si="0"/>
        <v>664011</v>
      </c>
      <c r="D10" s="662">
        <f>D12+D13</f>
        <v>664011</v>
      </c>
      <c r="E10" s="662">
        <f>E12+E13</f>
        <v>0</v>
      </c>
    </row>
    <row r="11" spans="1:5" ht="15.75" customHeight="1" hidden="1">
      <c r="A11" s="649" t="s">
        <v>309</v>
      </c>
      <c r="B11" s="663" t="s">
        <v>310</v>
      </c>
      <c r="C11" s="662">
        <f t="shared" si="0"/>
        <v>0</v>
      </c>
      <c r="D11" s="661"/>
      <c r="E11" s="661"/>
    </row>
    <row r="12" spans="1:5" ht="16.5" thickBot="1">
      <c r="A12" s="649" t="s">
        <v>311</v>
      </c>
      <c r="B12" s="663" t="s">
        <v>312</v>
      </c>
      <c r="C12" s="662">
        <f t="shared" si="0"/>
        <v>0</v>
      </c>
      <c r="D12" s="661"/>
      <c r="E12" s="661"/>
    </row>
    <row r="13" spans="1:5" ht="16.5" thickBot="1">
      <c r="A13" s="649" t="s">
        <v>313</v>
      </c>
      <c r="B13" s="663" t="s">
        <v>314</v>
      </c>
      <c r="C13" s="662">
        <f t="shared" si="0"/>
        <v>664011</v>
      </c>
      <c r="D13" s="661">
        <f>D14+D15</f>
        <v>664011</v>
      </c>
      <c r="E13" s="661">
        <f>E14+E15</f>
        <v>0</v>
      </c>
    </row>
    <row r="14" spans="1:5" ht="16.5" thickBot="1">
      <c r="A14" s="649" t="s">
        <v>315</v>
      </c>
      <c r="B14" s="663" t="s">
        <v>316</v>
      </c>
      <c r="C14" s="662">
        <f t="shared" si="0"/>
        <v>664011</v>
      </c>
      <c r="D14" s="661">
        <v>664011</v>
      </c>
      <c r="E14" s="661"/>
    </row>
    <row r="15" spans="1:5" ht="16.5" thickBot="1">
      <c r="A15" s="649" t="s">
        <v>317</v>
      </c>
      <c r="B15" s="663" t="s">
        <v>318</v>
      </c>
      <c r="C15" s="662">
        <f t="shared" si="0"/>
        <v>0</v>
      </c>
      <c r="D15" s="661"/>
      <c r="E15" s="661"/>
    </row>
    <row r="16" spans="1:5" ht="16.5" thickBot="1">
      <c r="A16" s="650"/>
      <c r="B16" s="660"/>
      <c r="C16" s="661"/>
      <c r="D16" s="661"/>
      <c r="E16" s="661"/>
    </row>
    <row r="17" spans="1:5" ht="16.5" thickBot="1">
      <c r="A17" s="649" t="s">
        <v>319</v>
      </c>
      <c r="B17" s="663"/>
      <c r="C17" s="662">
        <f t="shared" si="0"/>
        <v>-23248</v>
      </c>
      <c r="D17" s="662">
        <f>D18</f>
        <v>-23248</v>
      </c>
      <c r="E17" s="662">
        <v>0</v>
      </c>
    </row>
    <row r="18" spans="1:5" ht="16.5" thickBot="1">
      <c r="A18" s="649" t="s">
        <v>320</v>
      </c>
      <c r="B18" s="663" t="s">
        <v>321</v>
      </c>
      <c r="C18" s="662">
        <f>D18</f>
        <v>-23248</v>
      </c>
      <c r="D18" s="662">
        <v>-23248</v>
      </c>
      <c r="E18" s="662"/>
    </row>
    <row r="19" spans="1:5" ht="16.5" thickBot="1">
      <c r="A19" s="650"/>
      <c r="B19" s="664"/>
      <c r="C19" s="661"/>
      <c r="D19" s="661"/>
      <c r="E19" s="661"/>
    </row>
    <row r="20" spans="1:5" ht="17.25" customHeight="1" thickBot="1">
      <c r="A20" s="650" t="s">
        <v>322</v>
      </c>
      <c r="B20" s="660"/>
      <c r="C20" s="662">
        <f>D20+E20</f>
        <v>14482</v>
      </c>
      <c r="D20" s="662">
        <f>D21</f>
        <v>14482</v>
      </c>
      <c r="E20" s="662">
        <f>E21</f>
        <v>0</v>
      </c>
    </row>
    <row r="21" spans="1:5" ht="16.5" thickBot="1">
      <c r="A21" s="650" t="s">
        <v>323</v>
      </c>
      <c r="B21" s="664" t="s">
        <v>324</v>
      </c>
      <c r="C21" s="662">
        <f>D21+E21</f>
        <v>14482</v>
      </c>
      <c r="D21" s="662">
        <v>14482</v>
      </c>
      <c r="E21" s="661"/>
    </row>
    <row r="22" spans="1:5" ht="16.5" thickBot="1">
      <c r="A22" s="650"/>
      <c r="B22" s="660"/>
      <c r="C22" s="661"/>
      <c r="D22" s="661"/>
      <c r="E22" s="661"/>
    </row>
    <row r="23" spans="1:5" ht="16.5" thickBot="1">
      <c r="A23" s="649" t="s">
        <v>325</v>
      </c>
      <c r="B23" s="663"/>
      <c r="C23" s="662">
        <f>D23+E23</f>
        <v>0</v>
      </c>
      <c r="D23" s="661"/>
      <c r="E23" s="662">
        <f>E24+E25</f>
        <v>0</v>
      </c>
    </row>
    <row r="24" spans="1:5" ht="16.5" thickBot="1">
      <c r="A24" s="649" t="s">
        <v>326</v>
      </c>
      <c r="B24" s="663"/>
      <c r="C24" s="662">
        <f>D24+E24</f>
        <v>0</v>
      </c>
      <c r="D24" s="661"/>
      <c r="E24" s="661"/>
    </row>
    <row r="25" spans="1:5" ht="16.5" thickBot="1">
      <c r="A25" s="649" t="s">
        <v>327</v>
      </c>
      <c r="B25" s="663"/>
      <c r="C25" s="662">
        <f>D25+E25</f>
        <v>0</v>
      </c>
      <c r="D25" s="661"/>
      <c r="E25" s="661"/>
    </row>
    <row r="26" spans="1:5" ht="16.5" thickBot="1">
      <c r="A26" s="649"/>
      <c r="B26" s="663"/>
      <c r="C26" s="661"/>
      <c r="D26" s="661"/>
      <c r="E26" s="661"/>
    </row>
    <row r="27" spans="1:5" ht="16.5" thickBot="1">
      <c r="A27" s="647" t="s">
        <v>328</v>
      </c>
      <c r="B27" s="660"/>
      <c r="C27" s="661"/>
      <c r="D27" s="661"/>
      <c r="E27" s="661"/>
    </row>
    <row r="28" spans="1:5" ht="16.5" thickBot="1">
      <c r="A28" s="650"/>
      <c r="B28" s="660"/>
      <c r="C28" s="661"/>
      <c r="D28" s="661"/>
      <c r="E28" s="661"/>
    </row>
    <row r="29" spans="1:5" ht="16.5" thickBot="1">
      <c r="A29" s="649" t="s">
        <v>329</v>
      </c>
      <c r="B29" s="663" t="s">
        <v>330</v>
      </c>
      <c r="C29" s="662">
        <f aca="true" t="shared" si="1" ref="C29:C35">D29+E29</f>
        <v>43687</v>
      </c>
      <c r="D29" s="661">
        <v>43687</v>
      </c>
      <c r="E29" s="661"/>
    </row>
    <row r="30" spans="1:5" ht="16.5" thickBot="1">
      <c r="A30" s="649" t="s">
        <v>331</v>
      </c>
      <c r="B30" s="663" t="s">
        <v>332</v>
      </c>
      <c r="C30" s="662">
        <f t="shared" si="1"/>
        <v>351310</v>
      </c>
      <c r="D30" s="661">
        <v>351310</v>
      </c>
      <c r="E30" s="661"/>
    </row>
    <row r="31" spans="1:5" ht="16.5" thickBot="1">
      <c r="A31" s="649" t="s">
        <v>333</v>
      </c>
      <c r="B31" s="663" t="s">
        <v>334</v>
      </c>
      <c r="C31" s="662">
        <f t="shared" si="1"/>
        <v>65123</v>
      </c>
      <c r="D31" s="661">
        <v>65123</v>
      </c>
      <c r="E31" s="661"/>
    </row>
    <row r="32" spans="1:5" ht="16.5" thickBot="1">
      <c r="A32" s="651" t="s">
        <v>335</v>
      </c>
      <c r="B32" s="665" t="s">
        <v>336</v>
      </c>
      <c r="C32" s="666">
        <f t="shared" si="1"/>
        <v>41420</v>
      </c>
      <c r="D32" s="667">
        <v>41420</v>
      </c>
      <c r="E32" s="667"/>
    </row>
    <row r="33" spans="1:5" ht="16.5" thickBot="1">
      <c r="A33" s="652" t="s">
        <v>624</v>
      </c>
      <c r="B33" s="668" t="s">
        <v>623</v>
      </c>
      <c r="C33" s="658">
        <f t="shared" si="1"/>
        <v>81705</v>
      </c>
      <c r="D33" s="669">
        <v>81705</v>
      </c>
      <c r="E33" s="670"/>
    </row>
    <row r="34" spans="1:7" ht="16.5" thickBot="1">
      <c r="A34" s="649" t="s">
        <v>337</v>
      </c>
      <c r="B34" s="663" t="s">
        <v>338</v>
      </c>
      <c r="C34" s="662">
        <f t="shared" si="1"/>
        <v>72000</v>
      </c>
      <c r="D34" s="661">
        <v>72000</v>
      </c>
      <c r="E34" s="661"/>
      <c r="G34" s="62" t="s">
        <v>0</v>
      </c>
    </row>
    <row r="35" spans="1:5" ht="16.5" thickBot="1">
      <c r="A35" s="649" t="s">
        <v>339</v>
      </c>
      <c r="B35" s="663" t="s">
        <v>340</v>
      </c>
      <c r="C35" s="662">
        <f t="shared" si="1"/>
        <v>0</v>
      </c>
      <c r="D35" s="661"/>
      <c r="E35" s="661"/>
    </row>
    <row r="36" spans="1:5" ht="16.5" thickBot="1">
      <c r="A36" s="649" t="s">
        <v>341</v>
      </c>
      <c r="B36" s="663"/>
      <c r="C36" s="662">
        <f>D36+E36</f>
        <v>655245</v>
      </c>
      <c r="D36" s="662">
        <f>D29+D30+D31+D32+D33+D34+D35</f>
        <v>655245</v>
      </c>
      <c r="E36" s="662">
        <f>E29+E30+E31+E32+E33+E34+E35</f>
        <v>0</v>
      </c>
    </row>
    <row r="37" spans="1:5" ht="15.75" hidden="1">
      <c r="A37" s="42"/>
      <c r="B37" s="42"/>
      <c r="C37" s="147">
        <f>C36-C7</f>
        <v>0</v>
      </c>
      <c r="D37" s="147">
        <f>D36-D7</f>
        <v>0</v>
      </c>
      <c r="E37" s="147">
        <f>E36-E7</f>
        <v>0</v>
      </c>
    </row>
    <row r="38" spans="1:5" ht="16.5" thickBot="1">
      <c r="A38" s="176"/>
      <c r="B38" s="176"/>
      <c r="C38" s="177"/>
      <c r="D38" s="177"/>
      <c r="E38" s="177"/>
    </row>
    <row r="39" spans="1:5" ht="16.5" thickBot="1">
      <c r="A39" s="653" t="s">
        <v>305</v>
      </c>
      <c r="B39" s="671">
        <f>B41</f>
        <v>655245</v>
      </c>
      <c r="C39" s="177"/>
      <c r="D39" s="632">
        <f>B39-C36</f>
        <v>0</v>
      </c>
      <c r="E39" s="177"/>
    </row>
    <row r="40" spans="1:5" ht="15" customHeight="1" thickBot="1">
      <c r="A40" s="3"/>
      <c r="B40" s="3"/>
      <c r="C40" s="3"/>
      <c r="D40" s="3"/>
      <c r="E40" s="3"/>
    </row>
    <row r="41" spans="1:10" s="3" customFormat="1" ht="13.5" thickBot="1">
      <c r="A41" s="654" t="s">
        <v>342</v>
      </c>
      <c r="B41" s="672">
        <f>B42+B47</f>
        <v>655245</v>
      </c>
      <c r="D41" s="43"/>
      <c r="E41" s="43"/>
      <c r="F41" s="43"/>
      <c r="G41" s="43"/>
      <c r="H41" s="43"/>
      <c r="I41" s="43"/>
      <c r="J41" s="43"/>
    </row>
    <row r="42" spans="1:10" s="3" customFormat="1" ht="12.75">
      <c r="A42" s="420" t="s">
        <v>343</v>
      </c>
      <c r="B42" s="421">
        <f>B43+B44+B46+B45</f>
        <v>655245</v>
      </c>
      <c r="D42" s="43"/>
      <c r="E42" s="43"/>
      <c r="F42" s="43"/>
      <c r="G42" s="43"/>
      <c r="H42" s="43"/>
      <c r="I42" s="43"/>
      <c r="J42" s="43"/>
    </row>
    <row r="43" spans="1:10" s="3" customFormat="1" ht="12.75">
      <c r="A43" s="96" t="s">
        <v>575</v>
      </c>
      <c r="B43" s="178">
        <v>6300</v>
      </c>
      <c r="D43" s="43"/>
      <c r="E43" s="43"/>
      <c r="F43" s="43"/>
      <c r="G43" s="43"/>
      <c r="H43" s="43"/>
      <c r="I43" s="43"/>
      <c r="J43" s="43"/>
    </row>
    <row r="44" spans="1:10" s="3" customFormat="1" ht="12.75">
      <c r="A44" s="98" t="s">
        <v>687</v>
      </c>
      <c r="B44" s="422">
        <v>327170</v>
      </c>
      <c r="D44" s="43"/>
      <c r="E44" s="43"/>
      <c r="F44" s="43"/>
      <c r="G44" s="43"/>
      <c r="H44" s="43"/>
      <c r="I44" s="43"/>
      <c r="J44" s="43"/>
    </row>
    <row r="45" spans="1:10" s="3" customFormat="1" ht="12.75">
      <c r="A45" s="43" t="s">
        <v>576</v>
      </c>
      <c r="B45" s="422">
        <v>275409</v>
      </c>
      <c r="D45" s="43"/>
      <c r="E45" s="43"/>
      <c r="F45" s="43"/>
      <c r="G45" s="43"/>
      <c r="H45" s="43"/>
      <c r="I45" s="43"/>
      <c r="J45" s="43"/>
    </row>
    <row r="46" spans="1:10" s="3" customFormat="1" ht="12.75">
      <c r="A46" s="100" t="s">
        <v>622</v>
      </c>
      <c r="B46" s="179">
        <v>46366</v>
      </c>
      <c r="D46" s="43"/>
      <c r="E46" s="43"/>
      <c r="F46" s="43"/>
      <c r="G46" s="43"/>
      <c r="H46" s="43"/>
      <c r="I46" s="43"/>
      <c r="J46" s="43"/>
    </row>
    <row r="47" spans="1:5" ht="15" customHeight="1">
      <c r="A47" s="43"/>
      <c r="B47" s="3"/>
      <c r="C47" s="3"/>
      <c r="D47" s="3"/>
      <c r="E47" s="3"/>
    </row>
    <row r="48" ht="15" customHeight="1"/>
    <row r="49" spans="1:3" s="58" customFormat="1" ht="12.75">
      <c r="A49" s="58" t="s">
        <v>141</v>
      </c>
      <c r="C49" s="59" t="s">
        <v>9</v>
      </c>
    </row>
    <row r="50" spans="1:4" s="58" customFormat="1" ht="12.75">
      <c r="A50" s="60" t="s">
        <v>344</v>
      </c>
      <c r="D50" s="58" t="s">
        <v>143</v>
      </c>
    </row>
    <row r="51" spans="1:2" s="64" customFormat="1" ht="15" customHeight="1">
      <c r="A51" s="43"/>
      <c r="B51" s="180"/>
    </row>
    <row r="52" spans="1:2" s="64" customFormat="1" ht="15" customHeight="1">
      <c r="A52" s="43"/>
      <c r="B52" s="180"/>
    </row>
    <row r="53" s="64" customFormat="1" ht="15" customHeight="1"/>
    <row r="54" s="64" customFormat="1" ht="15" customHeight="1"/>
    <row r="55" ht="15" customHeight="1"/>
    <row r="56" ht="15" customHeight="1"/>
    <row r="57" ht="15" customHeight="1"/>
    <row r="58" ht="15" customHeight="1"/>
    <row r="59" ht="15" customHeight="1"/>
  </sheetData>
  <sheetProtection password="B55E" sheet="1" objects="1" scenarios="1" selectLockedCells="1" selectUnlockedCells="1"/>
  <mergeCells count="3">
    <mergeCell ref="D1:E1"/>
    <mergeCell ref="A3:E3"/>
    <mergeCell ref="A4:E4"/>
  </mergeCells>
  <printOptions/>
  <pageMargins left="0.75" right="0.75" top="0.21" bottom="0.22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H156"/>
  <sheetViews>
    <sheetView workbookViewId="0" topLeftCell="A94">
      <selection activeCell="B95" sqref="B95"/>
    </sheetView>
  </sheetViews>
  <sheetFormatPr defaultColWidth="9.140625" defaultRowHeight="12.75"/>
  <cols>
    <col min="1" max="1" width="5.7109375" style="3" customWidth="1"/>
    <col min="2" max="2" width="6.8515625" style="3" customWidth="1"/>
    <col min="3" max="3" width="45.8515625" style="3" customWidth="1"/>
    <col min="4" max="4" width="8.8515625" style="3" hidden="1" customWidth="1"/>
    <col min="5" max="5" width="9.421875" style="3" customWidth="1"/>
    <col min="6" max="7" width="8.8515625" style="3" bestFit="1" customWidth="1"/>
    <col min="8" max="8" width="10.8515625" style="183" bestFit="1" customWidth="1"/>
    <col min="9" max="16384" width="9.140625" style="3" customWidth="1"/>
  </cols>
  <sheetData>
    <row r="1" spans="5:7" ht="13.5">
      <c r="E1" s="182"/>
      <c r="F1" s="797" t="s">
        <v>345</v>
      </c>
      <c r="G1" s="797"/>
    </row>
    <row r="2" ht="7.5" customHeight="1"/>
    <row r="3" spans="1:7" ht="18" customHeight="1">
      <c r="A3" s="798" t="s">
        <v>346</v>
      </c>
      <c r="B3" s="798"/>
      <c r="C3" s="798"/>
      <c r="D3" s="798"/>
      <c r="E3" s="737"/>
      <c r="F3" s="737"/>
      <c r="G3" s="737"/>
    </row>
    <row r="4" spans="1:7" ht="12.75">
      <c r="A4" s="737"/>
      <c r="B4" s="737"/>
      <c r="C4" s="737"/>
      <c r="D4" s="737"/>
      <c r="E4" s="737"/>
      <c r="F4" s="737"/>
      <c r="G4" s="737"/>
    </row>
    <row r="5" spans="1:7" ht="12.75">
      <c r="A5" s="737"/>
      <c r="B5" s="737"/>
      <c r="C5" s="737"/>
      <c r="D5" s="737"/>
      <c r="E5" s="737"/>
      <c r="F5" s="737"/>
      <c r="G5" s="737"/>
    </row>
    <row r="6" spans="1:7" ht="13.5" thickBot="1">
      <c r="A6" s="184"/>
      <c r="B6" s="184"/>
      <c r="C6" s="184"/>
      <c r="D6" s="184"/>
      <c r="E6" s="184"/>
      <c r="F6" s="184"/>
      <c r="G6" s="184"/>
    </row>
    <row r="7" spans="1:8" ht="26.25" thickBot="1">
      <c r="A7" s="185"/>
      <c r="B7" s="186"/>
      <c r="C7" s="187" t="s">
        <v>347</v>
      </c>
      <c r="D7" s="187" t="s">
        <v>348</v>
      </c>
      <c r="E7" s="188" t="s">
        <v>349</v>
      </c>
      <c r="F7" s="189" t="s">
        <v>350</v>
      </c>
      <c r="G7" s="189" t="s">
        <v>350</v>
      </c>
      <c r="H7" s="190"/>
    </row>
    <row r="8" spans="1:8" ht="13.5" thickBot="1">
      <c r="A8" s="191" t="s">
        <v>351</v>
      </c>
      <c r="B8" s="192" t="s">
        <v>352</v>
      </c>
      <c r="C8" s="193" t="s">
        <v>353</v>
      </c>
      <c r="D8" s="194">
        <v>2016</v>
      </c>
      <c r="E8" s="633">
        <v>2017</v>
      </c>
      <c r="F8" s="195">
        <v>2018</v>
      </c>
      <c r="G8" s="195">
        <v>2019</v>
      </c>
      <c r="H8" s="196"/>
    </row>
    <row r="9" spans="1:8" ht="13.5" thickBot="1">
      <c r="A9" s="197">
        <v>1</v>
      </c>
      <c r="B9" s="198">
        <v>2</v>
      </c>
      <c r="C9" s="199">
        <v>3</v>
      </c>
      <c r="D9" s="199"/>
      <c r="E9" s="200">
        <v>4</v>
      </c>
      <c r="F9" s="201">
        <v>5</v>
      </c>
      <c r="G9" s="201">
        <v>6</v>
      </c>
      <c r="H9" s="202"/>
    </row>
    <row r="10" spans="1:8" ht="12.75">
      <c r="A10" s="203">
        <v>100</v>
      </c>
      <c r="B10" s="799" t="s">
        <v>354</v>
      </c>
      <c r="C10" s="799"/>
      <c r="D10" s="204">
        <f>D11</f>
        <v>3200</v>
      </c>
      <c r="E10" s="205">
        <f>E11</f>
        <v>3200</v>
      </c>
      <c r="F10" s="206">
        <f>F11</f>
        <v>3200</v>
      </c>
      <c r="G10" s="206">
        <f>G11</f>
        <v>3200</v>
      </c>
      <c r="H10" s="207"/>
    </row>
    <row r="11" spans="1:8" ht="13.5">
      <c r="A11" s="208"/>
      <c r="B11" s="209">
        <v>103</v>
      </c>
      <c r="C11" s="210" t="s">
        <v>556</v>
      </c>
      <c r="D11" s="211">
        <v>3200</v>
      </c>
      <c r="E11" s="212">
        <v>3200</v>
      </c>
      <c r="F11" s="213">
        <v>3200</v>
      </c>
      <c r="G11" s="214">
        <v>3200</v>
      </c>
      <c r="H11" s="215"/>
    </row>
    <row r="12" spans="1:8" ht="12.75">
      <c r="A12" s="216">
        <v>1300</v>
      </c>
      <c r="B12" s="217" t="s">
        <v>355</v>
      </c>
      <c r="C12" s="217"/>
      <c r="D12" s="218">
        <f>D13+D14+D15</f>
        <v>128000</v>
      </c>
      <c r="E12" s="219">
        <f>E13+E14+E15</f>
        <v>142600</v>
      </c>
      <c r="F12" s="220">
        <f>F13+F14+F15</f>
        <v>142600</v>
      </c>
      <c r="G12" s="220">
        <f>G13+G14+G15</f>
        <v>142600</v>
      </c>
      <c r="H12" s="207"/>
    </row>
    <row r="13" spans="1:8" ht="13.5">
      <c r="A13" s="208"/>
      <c r="B13" s="209">
        <v>1301</v>
      </c>
      <c r="C13" s="221" t="s">
        <v>557</v>
      </c>
      <c r="D13" s="211">
        <v>30000</v>
      </c>
      <c r="E13" s="212">
        <v>32000</v>
      </c>
      <c r="F13" s="222">
        <v>32000</v>
      </c>
      <c r="G13" s="214">
        <v>32000</v>
      </c>
      <c r="H13" s="215"/>
    </row>
    <row r="14" spans="1:8" ht="13.5">
      <c r="A14" s="208"/>
      <c r="B14" s="209">
        <v>1303</v>
      </c>
      <c r="C14" s="223" t="s">
        <v>558</v>
      </c>
      <c r="D14" s="211">
        <v>28000</v>
      </c>
      <c r="E14" s="212">
        <v>32600</v>
      </c>
      <c r="F14" s="222">
        <v>32600</v>
      </c>
      <c r="G14" s="214">
        <v>32600</v>
      </c>
      <c r="H14" s="215"/>
    </row>
    <row r="15" spans="1:8" ht="25.5" customHeight="1">
      <c r="A15" s="208"/>
      <c r="B15" s="209">
        <v>1304</v>
      </c>
      <c r="C15" s="223" t="s">
        <v>559</v>
      </c>
      <c r="D15" s="211">
        <v>70000</v>
      </c>
      <c r="E15" s="212">
        <v>78000</v>
      </c>
      <c r="F15" s="222">
        <v>78000</v>
      </c>
      <c r="G15" s="214">
        <v>78000</v>
      </c>
      <c r="H15" s="215"/>
    </row>
    <row r="16" spans="1:8" ht="0.75" customHeight="1" hidden="1">
      <c r="A16" s="216">
        <v>2000</v>
      </c>
      <c r="B16" s="769" t="s">
        <v>356</v>
      </c>
      <c r="C16" s="769"/>
      <c r="D16" s="224"/>
      <c r="E16" s="225"/>
      <c r="F16" s="226"/>
      <c r="G16" s="227"/>
      <c r="H16" s="215"/>
    </row>
    <row r="17" spans="1:8" ht="12.75">
      <c r="A17" s="216">
        <v>2400</v>
      </c>
      <c r="B17" s="217" t="s">
        <v>357</v>
      </c>
      <c r="C17" s="217"/>
      <c r="D17" s="228">
        <f>D18+D19+D20+D21+D22</f>
        <v>128740</v>
      </c>
      <c r="E17" s="229">
        <f>E18+E19+E20+E21+E22</f>
        <v>120650</v>
      </c>
      <c r="F17" s="230">
        <f>F18+F19+F20+F21+F22</f>
        <v>120650</v>
      </c>
      <c r="G17" s="230">
        <f>G18+G19+G20+G21+G22</f>
        <v>120650</v>
      </c>
      <c r="H17" s="207"/>
    </row>
    <row r="18" spans="1:8" ht="27">
      <c r="A18" s="208"/>
      <c r="B18" s="209">
        <v>2404</v>
      </c>
      <c r="C18" s="221" t="s">
        <v>560</v>
      </c>
      <c r="D18" s="211">
        <v>18400</v>
      </c>
      <c r="E18" s="212">
        <v>20000</v>
      </c>
      <c r="F18" s="222">
        <v>20000</v>
      </c>
      <c r="G18" s="214">
        <v>20000</v>
      </c>
      <c r="H18" s="215"/>
    </row>
    <row r="19" spans="1:8" ht="13.5">
      <c r="A19" s="208"/>
      <c r="B19" s="209">
        <v>2405</v>
      </c>
      <c r="C19" s="223" t="s">
        <v>561</v>
      </c>
      <c r="D19" s="211">
        <v>18500</v>
      </c>
      <c r="E19" s="212">
        <v>16750</v>
      </c>
      <c r="F19" s="222">
        <v>16750</v>
      </c>
      <c r="G19" s="214">
        <v>16750</v>
      </c>
      <c r="H19" s="215"/>
    </row>
    <row r="20" spans="1:8" ht="13.5">
      <c r="A20" s="208"/>
      <c r="B20" s="209">
        <v>2406</v>
      </c>
      <c r="C20" s="223" t="s">
        <v>562</v>
      </c>
      <c r="D20" s="211">
        <v>90740</v>
      </c>
      <c r="E20" s="212">
        <v>82800</v>
      </c>
      <c r="F20" s="222">
        <v>82800</v>
      </c>
      <c r="G20" s="214">
        <v>82800</v>
      </c>
      <c r="H20" s="215"/>
    </row>
    <row r="21" spans="1:8" ht="13.5">
      <c r="A21" s="208"/>
      <c r="B21" s="209">
        <v>2407</v>
      </c>
      <c r="C21" s="223" t="s">
        <v>563</v>
      </c>
      <c r="D21" s="211">
        <v>1000</v>
      </c>
      <c r="E21" s="212">
        <v>1000</v>
      </c>
      <c r="F21" s="222">
        <v>1000</v>
      </c>
      <c r="G21" s="214">
        <v>1000</v>
      </c>
      <c r="H21" s="215"/>
    </row>
    <row r="22" spans="1:8" ht="13.5">
      <c r="A22" s="208"/>
      <c r="B22" s="209">
        <v>2408</v>
      </c>
      <c r="C22" s="223" t="s">
        <v>564</v>
      </c>
      <c r="D22" s="211">
        <v>100</v>
      </c>
      <c r="E22" s="212">
        <v>100</v>
      </c>
      <c r="F22" s="222">
        <v>100</v>
      </c>
      <c r="G22" s="214">
        <v>100</v>
      </c>
      <c r="H22" s="215"/>
    </row>
    <row r="23" spans="1:8" ht="12.75">
      <c r="A23" s="216">
        <v>2700</v>
      </c>
      <c r="B23" s="217" t="s">
        <v>358</v>
      </c>
      <c r="C23" s="217"/>
      <c r="D23" s="228">
        <f>D24+D25+D26+D27+D28+D29+D30+D31</f>
        <v>181600</v>
      </c>
      <c r="E23" s="229">
        <f>E24+E25+E26+E27+E28+E29+E30+E31</f>
        <v>191500</v>
      </c>
      <c r="F23" s="230">
        <f>F24+F25+F26+F27+F28+F29+F30+F31</f>
        <v>191500</v>
      </c>
      <c r="G23" s="230">
        <f>G24+G25+G26+G27+G28+G29+G30+G31</f>
        <v>191500</v>
      </c>
      <c r="H23" s="207"/>
    </row>
    <row r="24" spans="1:8" ht="13.5">
      <c r="A24" s="208"/>
      <c r="B24" s="209">
        <v>2701</v>
      </c>
      <c r="C24" s="221" t="s">
        <v>565</v>
      </c>
      <c r="D24" s="211">
        <v>12000</v>
      </c>
      <c r="E24" s="212">
        <v>12000</v>
      </c>
      <c r="F24" s="222">
        <v>12000</v>
      </c>
      <c r="G24" s="214">
        <v>12000</v>
      </c>
      <c r="H24" s="215"/>
    </row>
    <row r="25" spans="1:8" ht="13.5">
      <c r="A25" s="231"/>
      <c r="B25" s="209">
        <v>2704</v>
      </c>
      <c r="C25" s="221" t="s">
        <v>672</v>
      </c>
      <c r="D25" s="211">
        <v>70000</v>
      </c>
      <c r="E25" s="212">
        <v>70000</v>
      </c>
      <c r="F25" s="222">
        <v>70000</v>
      </c>
      <c r="G25" s="214">
        <v>70000</v>
      </c>
      <c r="H25" s="215"/>
    </row>
    <row r="26" spans="1:8" ht="26.25">
      <c r="A26" s="208"/>
      <c r="B26" s="209" t="s">
        <v>359</v>
      </c>
      <c r="C26" s="221" t="s">
        <v>566</v>
      </c>
      <c r="D26" s="211">
        <v>2300</v>
      </c>
      <c r="E26" s="212">
        <v>2300</v>
      </c>
      <c r="F26" s="222">
        <v>2300</v>
      </c>
      <c r="G26" s="214">
        <v>2300</v>
      </c>
      <c r="H26" s="215"/>
    </row>
    <row r="27" spans="1:8" ht="13.5">
      <c r="A27" s="208"/>
      <c r="B27" s="209" t="s">
        <v>360</v>
      </c>
      <c r="C27" s="221" t="s">
        <v>567</v>
      </c>
      <c r="D27" s="211">
        <v>60000</v>
      </c>
      <c r="E27" s="212">
        <v>70000</v>
      </c>
      <c r="F27" s="222">
        <v>70000</v>
      </c>
      <c r="G27" s="214">
        <v>70000</v>
      </c>
      <c r="H27" s="215"/>
    </row>
    <row r="28" spans="1:8" ht="13.5">
      <c r="A28" s="208"/>
      <c r="B28" s="209" t="s">
        <v>361</v>
      </c>
      <c r="C28" s="221" t="s">
        <v>568</v>
      </c>
      <c r="D28" s="211">
        <v>7200</v>
      </c>
      <c r="E28" s="212">
        <v>8000</v>
      </c>
      <c r="F28" s="222">
        <v>8000</v>
      </c>
      <c r="G28" s="214">
        <v>8000</v>
      </c>
      <c r="H28" s="215"/>
    </row>
    <row r="29" spans="1:8" ht="13.5">
      <c r="A29" s="208"/>
      <c r="B29" s="209" t="s">
        <v>362</v>
      </c>
      <c r="C29" s="221" t="s">
        <v>569</v>
      </c>
      <c r="D29" s="211">
        <v>30000</v>
      </c>
      <c r="E29" s="212">
        <v>29000</v>
      </c>
      <c r="F29" s="222">
        <v>29000</v>
      </c>
      <c r="G29" s="214">
        <v>29000</v>
      </c>
      <c r="H29" s="215"/>
    </row>
    <row r="30" spans="1:8" ht="12.75">
      <c r="A30" s="208"/>
      <c r="B30" s="209" t="s">
        <v>363</v>
      </c>
      <c r="C30" s="221" t="s">
        <v>364</v>
      </c>
      <c r="D30" s="211">
        <v>100</v>
      </c>
      <c r="E30" s="212">
        <v>100</v>
      </c>
      <c r="F30" s="222">
        <v>100</v>
      </c>
      <c r="G30" s="214">
        <v>100</v>
      </c>
      <c r="H30" s="215"/>
    </row>
    <row r="31" spans="1:8" ht="12.75">
      <c r="A31" s="208"/>
      <c r="B31" s="232" t="s">
        <v>365</v>
      </c>
      <c r="C31" s="210" t="s">
        <v>366</v>
      </c>
      <c r="D31" s="211"/>
      <c r="E31" s="212">
        <v>100</v>
      </c>
      <c r="F31" s="213">
        <v>100</v>
      </c>
      <c r="G31" s="214">
        <v>100</v>
      </c>
      <c r="H31" s="215"/>
    </row>
    <row r="32" spans="1:8" ht="12.75">
      <c r="A32" s="216">
        <v>2800</v>
      </c>
      <c r="B32" s="233" t="s">
        <v>367</v>
      </c>
      <c r="C32" s="233"/>
      <c r="D32" s="228">
        <f>D33</f>
        <v>7800</v>
      </c>
      <c r="E32" s="229">
        <f>E33</f>
        <v>7000</v>
      </c>
      <c r="F32" s="230">
        <f>F33</f>
        <v>7000</v>
      </c>
      <c r="G32" s="230">
        <f>G33</f>
        <v>7000</v>
      </c>
      <c r="H32" s="207"/>
    </row>
    <row r="33" spans="1:8" ht="14.25" customHeight="1">
      <c r="A33" s="208"/>
      <c r="B33" s="234">
        <v>2800</v>
      </c>
      <c r="C33" s="235" t="s">
        <v>673</v>
      </c>
      <c r="D33" s="211">
        <v>7800</v>
      </c>
      <c r="E33" s="212">
        <v>7000</v>
      </c>
      <c r="F33" s="222">
        <v>7000</v>
      </c>
      <c r="G33" s="214">
        <v>7000</v>
      </c>
      <c r="H33" s="215"/>
    </row>
    <row r="34" spans="1:8" ht="12.75">
      <c r="A34" s="216">
        <v>3600</v>
      </c>
      <c r="B34" s="790" t="s">
        <v>368</v>
      </c>
      <c r="C34" s="790"/>
      <c r="D34" s="228">
        <f>D35</f>
        <v>2000</v>
      </c>
      <c r="E34" s="229">
        <f>E35</f>
        <v>2000</v>
      </c>
      <c r="F34" s="230">
        <f>F35</f>
        <v>2000</v>
      </c>
      <c r="G34" s="230">
        <f>G35</f>
        <v>2000</v>
      </c>
      <c r="H34" s="207"/>
    </row>
    <row r="35" spans="1:8" ht="13.5">
      <c r="A35" s="208"/>
      <c r="B35" s="236">
        <v>3619</v>
      </c>
      <c r="C35" s="237" t="s">
        <v>570</v>
      </c>
      <c r="D35" s="211">
        <v>2000</v>
      </c>
      <c r="E35" s="212">
        <v>2000</v>
      </c>
      <c r="F35" s="222">
        <v>2000</v>
      </c>
      <c r="G35" s="214">
        <v>2000</v>
      </c>
      <c r="H35" s="215"/>
    </row>
    <row r="36" spans="1:8" ht="12.75">
      <c r="A36" s="216">
        <v>3700</v>
      </c>
      <c r="B36" s="233" t="s">
        <v>369</v>
      </c>
      <c r="C36" s="233"/>
      <c r="D36" s="228">
        <f>D37</f>
        <v>-2800</v>
      </c>
      <c r="E36" s="229">
        <f>E37</f>
        <v>-2800</v>
      </c>
      <c r="F36" s="230">
        <f>F37</f>
        <v>-2800</v>
      </c>
      <c r="G36" s="230">
        <f>G37</f>
        <v>-2800</v>
      </c>
      <c r="H36" s="207"/>
    </row>
    <row r="37" spans="1:8" ht="12.75">
      <c r="A37" s="208"/>
      <c r="B37" s="209">
        <v>3702</v>
      </c>
      <c r="C37" s="221" t="s">
        <v>674</v>
      </c>
      <c r="D37" s="211">
        <v>-2800</v>
      </c>
      <c r="E37" s="212">
        <v>-2800</v>
      </c>
      <c r="F37" s="222">
        <v>-2800</v>
      </c>
      <c r="G37" s="214">
        <v>-2800</v>
      </c>
      <c r="H37" s="215"/>
    </row>
    <row r="38" spans="1:8" ht="12.75">
      <c r="A38" s="216">
        <v>4000</v>
      </c>
      <c r="B38" s="791" t="s">
        <v>671</v>
      </c>
      <c r="C38" s="792"/>
      <c r="D38" s="218">
        <v>0</v>
      </c>
      <c r="E38" s="219">
        <f>E40+E39</f>
        <v>322110</v>
      </c>
      <c r="F38" s="238">
        <v>0</v>
      </c>
      <c r="G38" s="220">
        <v>0</v>
      </c>
      <c r="H38" s="207"/>
    </row>
    <row r="39" spans="1:8" ht="12.75">
      <c r="A39" s="216"/>
      <c r="B39" s="557" t="s">
        <v>620</v>
      </c>
      <c r="C39" s="636" t="s">
        <v>621</v>
      </c>
      <c r="D39" s="637"/>
      <c r="E39" s="634">
        <v>14500</v>
      </c>
      <c r="F39" s="238"/>
      <c r="G39" s="220"/>
      <c r="H39" s="207"/>
    </row>
    <row r="40" spans="1:8" ht="12.75">
      <c r="A40" s="208"/>
      <c r="B40" s="236">
        <v>4040</v>
      </c>
      <c r="C40" s="239" t="s">
        <v>370</v>
      </c>
      <c r="D40" s="635"/>
      <c r="E40" s="212">
        <v>307610</v>
      </c>
      <c r="F40" s="222"/>
      <c r="G40" s="214"/>
      <c r="H40" s="215"/>
    </row>
    <row r="41" spans="1:8" ht="13.5" thickBot="1">
      <c r="A41" s="216">
        <v>4100</v>
      </c>
      <c r="B41" s="793" t="s">
        <v>371</v>
      </c>
      <c r="C41" s="793"/>
      <c r="D41" s="224">
        <v>11430</v>
      </c>
      <c r="E41" s="225">
        <v>11430</v>
      </c>
      <c r="F41" s="226">
        <v>11430</v>
      </c>
      <c r="G41" s="227">
        <v>11430</v>
      </c>
      <c r="H41" s="215"/>
    </row>
    <row r="42" spans="1:8" ht="13.5" thickBot="1">
      <c r="A42" s="240"/>
      <c r="B42" s="241" t="s">
        <v>372</v>
      </c>
      <c r="C42" s="242" t="s">
        <v>373</v>
      </c>
      <c r="D42" s="243">
        <f>D41+D38+D36+D34+D32+D23+D17+D12+D10</f>
        <v>459970</v>
      </c>
      <c r="E42" s="244">
        <f>E41+E38+E36+E34+E32+E23+E17+E12+E10</f>
        <v>797690</v>
      </c>
      <c r="F42" s="245">
        <f>F41+F38+F36+F34+F32+F23+F17+F12+F10</f>
        <v>475580</v>
      </c>
      <c r="G42" s="245">
        <f>G41+G38+G36+G34+G32+G23+G17+G12+G10</f>
        <v>475580</v>
      </c>
      <c r="H42" s="246"/>
    </row>
    <row r="43" spans="1:7" ht="13.5" thickBot="1">
      <c r="A43" s="247"/>
      <c r="B43" s="248"/>
      <c r="C43" s="249"/>
      <c r="D43" s="249"/>
      <c r="E43" s="250"/>
      <c r="F43" s="251"/>
      <c r="G43" s="251"/>
    </row>
    <row r="44" spans="1:8" ht="12.75">
      <c r="A44" s="794" t="s">
        <v>351</v>
      </c>
      <c r="B44" s="796" t="s">
        <v>352</v>
      </c>
      <c r="C44" s="252"/>
      <c r="D44" s="782" t="s">
        <v>348</v>
      </c>
      <c r="E44" s="784" t="s">
        <v>349</v>
      </c>
      <c r="F44" s="787" t="s">
        <v>350</v>
      </c>
      <c r="G44" s="787" t="s">
        <v>350</v>
      </c>
      <c r="H44" s="775"/>
    </row>
    <row r="45" spans="1:8" ht="12.75">
      <c r="A45" s="795"/>
      <c r="B45" s="783"/>
      <c r="C45" s="255" t="s">
        <v>571</v>
      </c>
      <c r="D45" s="783"/>
      <c r="E45" s="785"/>
      <c r="F45" s="788"/>
      <c r="G45" s="788"/>
      <c r="H45" s="776"/>
    </row>
    <row r="46" spans="1:8" ht="13.5" thickBot="1">
      <c r="A46" s="795"/>
      <c r="B46" s="783"/>
      <c r="C46" s="256"/>
      <c r="D46" s="767"/>
      <c r="E46" s="786"/>
      <c r="F46" s="789"/>
      <c r="G46" s="789"/>
      <c r="H46" s="776"/>
    </row>
    <row r="47" spans="1:8" ht="13.5" thickBot="1">
      <c r="A47" s="795"/>
      <c r="B47" s="767"/>
      <c r="C47" s="258" t="s">
        <v>374</v>
      </c>
      <c r="D47" s="259">
        <v>2016</v>
      </c>
      <c r="E47" s="195">
        <v>2017</v>
      </c>
      <c r="F47" s="195">
        <v>2018</v>
      </c>
      <c r="G47" s="195">
        <v>2019</v>
      </c>
      <c r="H47" s="196"/>
    </row>
    <row r="48" spans="1:8" ht="13.5" thickBot="1">
      <c r="A48" s="197">
        <v>1</v>
      </c>
      <c r="B48" s="198">
        <v>2</v>
      </c>
      <c r="C48" s="199">
        <v>3</v>
      </c>
      <c r="D48" s="199"/>
      <c r="E48" s="260">
        <v>4</v>
      </c>
      <c r="F48" s="261">
        <v>5</v>
      </c>
      <c r="G48" s="261">
        <v>6</v>
      </c>
      <c r="H48" s="202"/>
    </row>
    <row r="49" spans="1:8" ht="23.25" thickBot="1">
      <c r="A49" s="262"/>
      <c r="B49" s="263"/>
      <c r="C49" s="264" t="s">
        <v>675</v>
      </c>
      <c r="D49" s="265"/>
      <c r="E49" s="266"/>
      <c r="F49" s="267"/>
      <c r="G49" s="268"/>
      <c r="H49" s="246"/>
    </row>
    <row r="50" spans="1:8" ht="12.75">
      <c r="A50" s="216">
        <v>3100</v>
      </c>
      <c r="B50" s="777" t="s">
        <v>375</v>
      </c>
      <c r="C50" s="777"/>
      <c r="D50" s="269">
        <f>D51+D52</f>
        <v>605440</v>
      </c>
      <c r="E50" s="270">
        <f>E51+E52</f>
        <v>648800</v>
      </c>
      <c r="F50" s="271">
        <f>F51+F52</f>
        <v>648800</v>
      </c>
      <c r="G50" s="272">
        <f>G51+G52</f>
        <v>648800</v>
      </c>
      <c r="H50" s="273"/>
    </row>
    <row r="51" spans="1:8" ht="27">
      <c r="A51" s="274"/>
      <c r="B51" s="209">
        <v>3112</v>
      </c>
      <c r="C51" s="275" t="s">
        <v>572</v>
      </c>
      <c r="D51" s="276">
        <v>408900</v>
      </c>
      <c r="E51" s="277">
        <v>412100</v>
      </c>
      <c r="F51" s="222">
        <v>412100</v>
      </c>
      <c r="G51" s="214">
        <v>412100</v>
      </c>
      <c r="H51" s="215"/>
    </row>
    <row r="52" spans="1:8" ht="27.75" thickBot="1">
      <c r="A52" s="274"/>
      <c r="B52" s="236">
        <v>3113</v>
      </c>
      <c r="C52" s="278" t="s">
        <v>376</v>
      </c>
      <c r="D52" s="276">
        <v>196540</v>
      </c>
      <c r="E52" s="277">
        <v>236700</v>
      </c>
      <c r="F52" s="222">
        <v>236700</v>
      </c>
      <c r="G52" s="214">
        <v>236700</v>
      </c>
      <c r="H52" s="215"/>
    </row>
    <row r="53" spans="1:8" ht="14.25" thickBot="1">
      <c r="A53" s="240"/>
      <c r="B53" s="279" t="s">
        <v>372</v>
      </c>
      <c r="C53" s="280" t="s">
        <v>377</v>
      </c>
      <c r="D53" s="281">
        <f>D50</f>
        <v>605440</v>
      </c>
      <c r="E53" s="282">
        <f>E50</f>
        <v>648800</v>
      </c>
      <c r="F53" s="283">
        <f>F50</f>
        <v>648800</v>
      </c>
      <c r="G53" s="283">
        <f>G50</f>
        <v>648800</v>
      </c>
      <c r="H53" s="284"/>
    </row>
    <row r="54" spans="1:8" ht="14.25" thickBot="1">
      <c r="A54" s="285" t="s">
        <v>351</v>
      </c>
      <c r="B54" s="286" t="s">
        <v>352</v>
      </c>
      <c r="C54" s="287" t="s">
        <v>676</v>
      </c>
      <c r="D54" s="288"/>
      <c r="E54" s="289"/>
      <c r="F54" s="290"/>
      <c r="G54" s="290"/>
      <c r="H54" s="273"/>
    </row>
    <row r="55" spans="1:8" ht="12.75">
      <c r="A55" s="216">
        <v>6100</v>
      </c>
      <c r="B55" s="778" t="s">
        <v>378</v>
      </c>
      <c r="C55" s="779"/>
      <c r="D55" s="291">
        <f>D57+D56</f>
        <v>-4589</v>
      </c>
      <c r="E55" s="292">
        <f>E57+E56</f>
        <v>-203371</v>
      </c>
      <c r="F55" s="293">
        <f>F57+F56</f>
        <v>-46585</v>
      </c>
      <c r="G55" s="293">
        <f>G57+G56</f>
        <v>-58485</v>
      </c>
      <c r="H55" s="273"/>
    </row>
    <row r="56" spans="1:8" ht="15.75" customHeight="1">
      <c r="A56" s="216"/>
      <c r="B56" s="343">
        <v>6101</v>
      </c>
      <c r="C56" s="675" t="s">
        <v>379</v>
      </c>
      <c r="D56" s="294">
        <v>25411</v>
      </c>
      <c r="E56" s="676">
        <v>20429</v>
      </c>
      <c r="F56" s="271"/>
      <c r="G56" s="677"/>
      <c r="H56" s="273"/>
    </row>
    <row r="57" spans="1:8" ht="16.5" customHeight="1">
      <c r="A57" s="295"/>
      <c r="B57" s="234">
        <v>6102</v>
      </c>
      <c r="C57" s="678" t="s">
        <v>380</v>
      </c>
      <c r="D57" s="294">
        <v>-30000</v>
      </c>
      <c r="E57" s="308">
        <v>-223800</v>
      </c>
      <c r="F57" s="222">
        <v>-46585</v>
      </c>
      <c r="G57" s="679">
        <v>-58485</v>
      </c>
      <c r="H57" s="215"/>
    </row>
    <row r="58" spans="1:8" ht="12.75">
      <c r="A58" s="216">
        <v>6200</v>
      </c>
      <c r="B58" s="780" t="s">
        <v>381</v>
      </c>
      <c r="C58" s="781"/>
      <c r="D58" s="297">
        <f>D60+D59</f>
        <v>0</v>
      </c>
      <c r="E58" s="298">
        <f>E60+E59</f>
        <v>0</v>
      </c>
      <c r="F58" s="299">
        <v>0</v>
      </c>
      <c r="G58" s="272">
        <v>0</v>
      </c>
      <c r="H58" s="273"/>
    </row>
    <row r="59" spans="1:8" ht="12.75">
      <c r="A59" s="216"/>
      <c r="B59" s="300">
        <v>6201</v>
      </c>
      <c r="C59" s="301" t="s">
        <v>382</v>
      </c>
      <c r="D59" s="302"/>
      <c r="E59" s="303"/>
      <c r="F59" s="271"/>
      <c r="G59" s="272"/>
      <c r="H59" s="273"/>
    </row>
    <row r="60" spans="1:8" ht="12.75">
      <c r="A60" s="304"/>
      <c r="B60" s="305" t="s">
        <v>383</v>
      </c>
      <c r="C60" s="306" t="s">
        <v>384</v>
      </c>
      <c r="D60" s="307"/>
      <c r="E60" s="308"/>
      <c r="F60" s="222"/>
      <c r="G60" s="214"/>
      <c r="H60" s="215"/>
    </row>
    <row r="61" spans="1:8" ht="12.75">
      <c r="A61" s="216">
        <v>6400</v>
      </c>
      <c r="B61" s="768" t="s">
        <v>385</v>
      </c>
      <c r="C61" s="768"/>
      <c r="D61" s="309"/>
      <c r="E61" s="310">
        <v>0</v>
      </c>
      <c r="F61" s="271">
        <v>0</v>
      </c>
      <c r="G61" s="272">
        <v>0</v>
      </c>
      <c r="H61" s="273"/>
    </row>
    <row r="62" spans="1:8" ht="13.5" thickBot="1">
      <c r="A62" s="311"/>
      <c r="B62" s="312">
        <v>6401</v>
      </c>
      <c r="C62" s="313" t="s">
        <v>382</v>
      </c>
      <c r="D62" s="313"/>
      <c r="E62" s="314"/>
      <c r="F62" s="222"/>
      <c r="G62" s="214"/>
      <c r="H62" s="215"/>
    </row>
    <row r="63" spans="1:8" ht="13.5" thickBot="1">
      <c r="A63" s="240"/>
      <c r="B63" s="241" t="s">
        <v>372</v>
      </c>
      <c r="C63" s="315" t="s">
        <v>386</v>
      </c>
      <c r="D63" s="281">
        <f>D55+D58+D61</f>
        <v>-4589</v>
      </c>
      <c r="E63" s="282">
        <f>E55+E58+E61</f>
        <v>-203371</v>
      </c>
      <c r="F63" s="283">
        <f>F55+F58+F61</f>
        <v>-46585</v>
      </c>
      <c r="G63" s="283">
        <f>G55+G58+G61</f>
        <v>-58485</v>
      </c>
      <c r="H63" s="284"/>
    </row>
    <row r="64" spans="1:8" ht="14.25" thickBot="1">
      <c r="A64" s="285" t="s">
        <v>351</v>
      </c>
      <c r="B64" s="286" t="s">
        <v>352</v>
      </c>
      <c r="C64" s="316" t="s">
        <v>387</v>
      </c>
      <c r="D64" s="317"/>
      <c r="E64" s="289"/>
      <c r="F64" s="290"/>
      <c r="G64" s="290"/>
      <c r="H64" s="273"/>
    </row>
    <row r="65" spans="1:8" ht="12.75">
      <c r="A65" s="216">
        <v>7500</v>
      </c>
      <c r="B65" s="769" t="s">
        <v>388</v>
      </c>
      <c r="C65" s="769"/>
      <c r="D65" s="318"/>
      <c r="E65" s="319"/>
      <c r="F65" s="320"/>
      <c r="G65" s="321"/>
      <c r="H65" s="322"/>
    </row>
    <row r="66" spans="1:8" ht="13.5" thickBot="1">
      <c r="A66" s="216">
        <v>7600</v>
      </c>
      <c r="B66" s="770" t="s">
        <v>389</v>
      </c>
      <c r="C66" s="770"/>
      <c r="D66" s="323">
        <v>11264</v>
      </c>
      <c r="E66" s="324"/>
      <c r="F66" s="320"/>
      <c r="G66" s="321"/>
      <c r="H66" s="322"/>
    </row>
    <row r="67" spans="1:8" ht="14.25" thickBot="1">
      <c r="A67" s="240"/>
      <c r="B67" s="325" t="s">
        <v>372</v>
      </c>
      <c r="C67" s="280" t="s">
        <v>390</v>
      </c>
      <c r="D67" s="326">
        <f>D53+D63</f>
        <v>600851</v>
      </c>
      <c r="E67" s="327">
        <f>E53+E63</f>
        <v>445429</v>
      </c>
      <c r="F67" s="328">
        <f>F53+F63</f>
        <v>602215</v>
      </c>
      <c r="G67" s="328">
        <f>G53+G63</f>
        <v>590315</v>
      </c>
      <c r="H67" s="329"/>
    </row>
    <row r="68" spans="1:8" ht="13.5" thickBot="1">
      <c r="A68" s="247"/>
      <c r="B68" s="330"/>
      <c r="C68" s="331"/>
      <c r="D68" s="331"/>
      <c r="E68" s="332"/>
      <c r="F68" s="332"/>
      <c r="G68" s="332"/>
      <c r="H68" s="333"/>
    </row>
    <row r="69" spans="1:8" ht="33" customHeight="1" thickBot="1">
      <c r="A69" s="771" t="s">
        <v>351</v>
      </c>
      <c r="B69" s="773" t="s">
        <v>352</v>
      </c>
      <c r="C69" s="334" t="s">
        <v>391</v>
      </c>
      <c r="D69" s="335" t="s">
        <v>348</v>
      </c>
      <c r="E69" s="336" t="s">
        <v>349</v>
      </c>
      <c r="F69" s="337" t="s">
        <v>350</v>
      </c>
      <c r="G69" s="337" t="s">
        <v>350</v>
      </c>
      <c r="H69" s="196"/>
    </row>
    <row r="70" spans="1:8" ht="13.5" thickBot="1">
      <c r="A70" s="772"/>
      <c r="B70" s="774"/>
      <c r="C70" s="338" t="s">
        <v>374</v>
      </c>
      <c r="D70" s="195">
        <v>2016</v>
      </c>
      <c r="E70" s="195">
        <v>2017</v>
      </c>
      <c r="F70" s="195">
        <v>2018</v>
      </c>
      <c r="G70" s="195">
        <v>2019</v>
      </c>
      <c r="H70" s="196"/>
    </row>
    <row r="71" spans="1:8" ht="13.5" thickBot="1">
      <c r="A71" s="197">
        <v>1</v>
      </c>
      <c r="B71" s="198">
        <v>2</v>
      </c>
      <c r="C71" s="199">
        <v>3</v>
      </c>
      <c r="D71" s="339"/>
      <c r="E71" s="260">
        <v>4</v>
      </c>
      <c r="F71" s="261">
        <v>5</v>
      </c>
      <c r="G71" s="261">
        <v>6</v>
      </c>
      <c r="H71" s="202"/>
    </row>
    <row r="72" spans="1:8" ht="12.75">
      <c r="A72" s="216">
        <v>9500</v>
      </c>
      <c r="B72" s="763" t="s">
        <v>677</v>
      </c>
      <c r="C72" s="763"/>
      <c r="D72" s="340">
        <f>D73</f>
        <v>78162</v>
      </c>
      <c r="E72" s="341">
        <f>E73</f>
        <v>27</v>
      </c>
      <c r="F72" s="342">
        <f>F73</f>
        <v>0</v>
      </c>
      <c r="G72" s="342">
        <f>G73</f>
        <v>0</v>
      </c>
      <c r="H72" s="273"/>
    </row>
    <row r="73" spans="1:8" ht="12.75" customHeight="1">
      <c r="A73" s="208"/>
      <c r="B73" s="343">
        <v>9501</v>
      </c>
      <c r="C73" s="344" t="s">
        <v>573</v>
      </c>
      <c r="D73" s="345">
        <v>78162</v>
      </c>
      <c r="E73" s="346">
        <v>27</v>
      </c>
      <c r="F73" s="222"/>
      <c r="G73" s="214"/>
      <c r="H73" s="215"/>
    </row>
    <row r="74" spans="1:8" ht="14.25" customHeight="1">
      <c r="A74" s="208"/>
      <c r="B74" s="236">
        <v>9507</v>
      </c>
      <c r="C74" s="278" t="s">
        <v>574</v>
      </c>
      <c r="D74" s="347"/>
      <c r="E74" s="296"/>
      <c r="F74" s="348"/>
      <c r="G74" s="349"/>
      <c r="H74" s="215"/>
    </row>
    <row r="75" spans="1:8" ht="26.25" thickBot="1">
      <c r="A75" s="350"/>
      <c r="B75" s="351" t="s">
        <v>372</v>
      </c>
      <c r="C75" s="352" t="s">
        <v>392</v>
      </c>
      <c r="D75" s="353">
        <f>D72</f>
        <v>78162</v>
      </c>
      <c r="E75" s="353">
        <f>E72</f>
        <v>27</v>
      </c>
      <c r="F75" s="353">
        <f>F72</f>
        <v>0</v>
      </c>
      <c r="G75" s="353">
        <f>G72</f>
        <v>0</v>
      </c>
      <c r="H75" s="329"/>
    </row>
    <row r="76" spans="1:8" ht="13.5" thickBot="1">
      <c r="A76" s="354"/>
      <c r="B76" s="764" t="s">
        <v>393</v>
      </c>
      <c r="C76" s="765"/>
      <c r="D76" s="355">
        <f>D42+D67+D75+D66</f>
        <v>1150247</v>
      </c>
      <c r="E76" s="356">
        <f>E42+E67+E75+E66</f>
        <v>1243146</v>
      </c>
      <c r="F76" s="357">
        <f>F42+F67+F75</f>
        <v>1077795</v>
      </c>
      <c r="G76" s="357">
        <f>G42+G67+G75</f>
        <v>1065895</v>
      </c>
      <c r="H76" s="358"/>
    </row>
    <row r="77" spans="1:8" ht="13.5" thickBot="1">
      <c r="A77" s="359"/>
      <c r="B77" s="360"/>
      <c r="C77" s="361"/>
      <c r="D77" s="361"/>
      <c r="E77" s="362"/>
      <c r="F77" s="363"/>
      <c r="G77" s="363"/>
      <c r="H77" s="207"/>
    </row>
    <row r="78" spans="1:8" ht="25.5" customHeight="1" thickBot="1">
      <c r="A78" s="766" t="s">
        <v>394</v>
      </c>
      <c r="B78" s="766" t="s">
        <v>395</v>
      </c>
      <c r="C78" s="364" t="s">
        <v>396</v>
      </c>
      <c r="D78" s="335" t="s">
        <v>348</v>
      </c>
      <c r="E78" s="253" t="s">
        <v>349</v>
      </c>
      <c r="F78" s="365" t="s">
        <v>350</v>
      </c>
      <c r="G78" s="254" t="s">
        <v>350</v>
      </c>
      <c r="H78" s="196"/>
    </row>
    <row r="79" spans="1:8" ht="13.5" thickBot="1">
      <c r="A79" s="767"/>
      <c r="B79" s="767"/>
      <c r="C79" s="257" t="s">
        <v>397</v>
      </c>
      <c r="D79" s="195">
        <v>2016</v>
      </c>
      <c r="E79" s="195">
        <v>2017</v>
      </c>
      <c r="F79" s="366">
        <v>2018</v>
      </c>
      <c r="G79" s="195">
        <v>2019</v>
      </c>
      <c r="H79" s="196"/>
    </row>
    <row r="80" spans="1:8" ht="13.5" thickBot="1">
      <c r="A80" s="197">
        <v>1</v>
      </c>
      <c r="B80" s="198">
        <v>2</v>
      </c>
      <c r="C80" s="199">
        <v>3</v>
      </c>
      <c r="D80" s="199"/>
      <c r="E80" s="260">
        <v>4</v>
      </c>
      <c r="F80" s="367">
        <v>5</v>
      </c>
      <c r="G80" s="261">
        <v>6</v>
      </c>
      <c r="H80" s="202"/>
    </row>
    <row r="81" spans="1:8" ht="12.75">
      <c r="A81" s="760" t="s">
        <v>398</v>
      </c>
      <c r="B81" s="761"/>
      <c r="C81" s="762"/>
      <c r="D81" s="291">
        <f>D82</f>
        <v>251456</v>
      </c>
      <c r="E81" s="292">
        <f>E82</f>
        <v>317339</v>
      </c>
      <c r="F81" s="368">
        <f>F82</f>
        <v>280000</v>
      </c>
      <c r="G81" s="293">
        <f>G82</f>
        <v>321500</v>
      </c>
      <c r="H81" s="273"/>
    </row>
    <row r="82" spans="1:8" ht="12.75">
      <c r="A82" s="369"/>
      <c r="B82" s="10">
        <v>101</v>
      </c>
      <c r="C82" s="370" t="s">
        <v>399</v>
      </c>
      <c r="D82" s="371">
        <v>251456</v>
      </c>
      <c r="E82" s="372">
        <v>317339</v>
      </c>
      <c r="F82" s="373">
        <v>280000</v>
      </c>
      <c r="G82" s="374">
        <v>321500</v>
      </c>
      <c r="H82" s="375"/>
    </row>
    <row r="83" spans="1:8" ht="12.75" hidden="1">
      <c r="A83" s="760" t="s">
        <v>400</v>
      </c>
      <c r="B83" s="761"/>
      <c r="C83" s="762"/>
      <c r="D83" s="376">
        <f>D84</f>
        <v>0</v>
      </c>
      <c r="E83" s="377">
        <f>E84</f>
        <v>0</v>
      </c>
      <c r="F83" s="378"/>
      <c r="G83" s="379"/>
      <c r="H83" s="375"/>
    </row>
    <row r="84" spans="1:8" ht="12.75" hidden="1">
      <c r="A84" s="369"/>
      <c r="B84" s="10">
        <v>283</v>
      </c>
      <c r="C84" s="370" t="s">
        <v>401</v>
      </c>
      <c r="D84" s="380"/>
      <c r="E84" s="381"/>
      <c r="F84" s="378"/>
      <c r="G84" s="379"/>
      <c r="H84" s="375"/>
    </row>
    <row r="85" spans="1:8" ht="12.75">
      <c r="A85" s="756" t="s">
        <v>402</v>
      </c>
      <c r="B85" s="757"/>
      <c r="C85" s="758"/>
      <c r="D85" s="376">
        <f>D86</f>
        <v>72500</v>
      </c>
      <c r="E85" s="377">
        <f>E86</f>
        <v>95936</v>
      </c>
      <c r="F85" s="382">
        <f>F86</f>
        <v>119900</v>
      </c>
      <c r="G85" s="383">
        <f>G86</f>
        <v>83200</v>
      </c>
      <c r="H85" s="384"/>
    </row>
    <row r="86" spans="1:8" ht="12.75">
      <c r="A86" s="385"/>
      <c r="B86" s="10">
        <v>301</v>
      </c>
      <c r="C86" s="386" t="s">
        <v>196</v>
      </c>
      <c r="D86" s="387">
        <v>72500</v>
      </c>
      <c r="E86" s="372">
        <v>95936</v>
      </c>
      <c r="F86" s="373">
        <v>119900</v>
      </c>
      <c r="G86" s="374">
        <v>83200</v>
      </c>
      <c r="H86" s="375"/>
    </row>
    <row r="87" spans="1:8" ht="12.75">
      <c r="A87" s="756" t="s">
        <v>403</v>
      </c>
      <c r="B87" s="757"/>
      <c r="C87" s="758"/>
      <c r="D87" s="388"/>
      <c r="E87" s="389">
        <f>E88</f>
        <v>2000</v>
      </c>
      <c r="F87" s="373"/>
      <c r="G87" s="374"/>
      <c r="H87" s="375"/>
    </row>
    <row r="88" spans="1:8" ht="12.75">
      <c r="A88" s="385"/>
      <c r="B88" s="390">
        <v>469</v>
      </c>
      <c r="C88" s="391" t="s">
        <v>404</v>
      </c>
      <c r="D88" s="392"/>
      <c r="E88" s="372">
        <v>2000</v>
      </c>
      <c r="F88" s="373"/>
      <c r="G88" s="374"/>
      <c r="H88" s="375"/>
    </row>
    <row r="89" spans="1:8" ht="12.75">
      <c r="A89" s="756" t="s">
        <v>405</v>
      </c>
      <c r="B89" s="757"/>
      <c r="C89" s="758"/>
      <c r="D89" s="393">
        <f>D90</f>
        <v>174099</v>
      </c>
      <c r="E89" s="389">
        <f>E90</f>
        <v>195420</v>
      </c>
      <c r="F89" s="394">
        <f>F90</f>
        <v>128580</v>
      </c>
      <c r="G89" s="395">
        <f>G90</f>
        <v>163100</v>
      </c>
      <c r="H89" s="384"/>
    </row>
    <row r="90" spans="1:8" ht="27.75" customHeight="1">
      <c r="A90" s="385"/>
      <c r="B90" s="390">
        <v>503</v>
      </c>
      <c r="C90" s="391" t="s">
        <v>406</v>
      </c>
      <c r="D90" s="392">
        <v>174099</v>
      </c>
      <c r="E90" s="396">
        <v>195420</v>
      </c>
      <c r="F90" s="397">
        <v>128580</v>
      </c>
      <c r="G90" s="398">
        <v>163100</v>
      </c>
      <c r="H90" s="399"/>
    </row>
    <row r="91" spans="1:8" ht="12.75">
      <c r="A91" s="756" t="s">
        <v>407</v>
      </c>
      <c r="B91" s="757"/>
      <c r="C91" s="758"/>
      <c r="D91" s="400">
        <f>D92+D93</f>
        <v>354406</v>
      </c>
      <c r="E91" s="401">
        <f>E92+E93</f>
        <v>431120</v>
      </c>
      <c r="F91" s="402">
        <f>F92+F93</f>
        <v>317920</v>
      </c>
      <c r="G91" s="403">
        <f>G92+G93</f>
        <v>276300</v>
      </c>
      <c r="H91" s="399"/>
    </row>
    <row r="92" spans="1:8" ht="25.5">
      <c r="A92" s="385"/>
      <c r="B92" s="390">
        <v>601</v>
      </c>
      <c r="C92" s="386" t="s">
        <v>408</v>
      </c>
      <c r="D92" s="425">
        <v>247406</v>
      </c>
      <c r="E92" s="396">
        <v>321120</v>
      </c>
      <c r="F92" s="426">
        <v>207920</v>
      </c>
      <c r="G92" s="427">
        <v>52900</v>
      </c>
      <c r="H92" s="375"/>
    </row>
    <row r="93" spans="1:8" ht="12.75">
      <c r="A93" s="385"/>
      <c r="B93" s="390">
        <v>602</v>
      </c>
      <c r="C93" s="406" t="s">
        <v>409</v>
      </c>
      <c r="D93" s="407">
        <v>107000</v>
      </c>
      <c r="E93" s="404">
        <v>110000</v>
      </c>
      <c r="F93" s="405">
        <v>110000</v>
      </c>
      <c r="G93" s="374">
        <v>223400</v>
      </c>
      <c r="H93" s="375"/>
    </row>
    <row r="94" spans="1:8" ht="12.75">
      <c r="A94" s="756" t="s">
        <v>410</v>
      </c>
      <c r="B94" s="757"/>
      <c r="C94" s="758"/>
      <c r="D94" s="408">
        <f>D95+D96</f>
        <v>24583</v>
      </c>
      <c r="E94" s="409">
        <f>E95+E96</f>
        <v>22530</v>
      </c>
      <c r="F94" s="410">
        <f>F95+F96</f>
        <v>22530</v>
      </c>
      <c r="G94" s="411">
        <f>G95+G96</f>
        <v>22530</v>
      </c>
      <c r="H94" s="412"/>
    </row>
    <row r="95" spans="1:8" ht="12.75">
      <c r="A95" s="385"/>
      <c r="B95" s="390">
        <v>702</v>
      </c>
      <c r="C95" s="406" t="s">
        <v>411</v>
      </c>
      <c r="D95" s="407">
        <v>9907</v>
      </c>
      <c r="E95" s="404">
        <v>13180</v>
      </c>
      <c r="F95" s="405">
        <v>13180</v>
      </c>
      <c r="G95" s="374">
        <v>13180</v>
      </c>
      <c r="H95" s="375"/>
    </row>
    <row r="96" spans="1:8" ht="12.75">
      <c r="A96" s="385"/>
      <c r="B96" s="390">
        <v>703</v>
      </c>
      <c r="C96" s="406" t="s">
        <v>412</v>
      </c>
      <c r="D96" s="407">
        <v>14676</v>
      </c>
      <c r="E96" s="404">
        <v>9350</v>
      </c>
      <c r="F96" s="405">
        <v>9350</v>
      </c>
      <c r="G96" s="374">
        <v>9350</v>
      </c>
      <c r="H96" s="375"/>
    </row>
    <row r="97" spans="1:8" ht="12.75">
      <c r="A97" s="756" t="s">
        <v>413</v>
      </c>
      <c r="B97" s="757"/>
      <c r="C97" s="758"/>
      <c r="D97" s="408">
        <f>D98+D99</f>
        <v>273203</v>
      </c>
      <c r="E97" s="409">
        <f>E98+E99</f>
        <v>107829</v>
      </c>
      <c r="F97" s="410">
        <f>F98+F99</f>
        <v>208865</v>
      </c>
      <c r="G97" s="411">
        <f>G98+G99</f>
        <v>199265</v>
      </c>
      <c r="H97" s="412"/>
    </row>
    <row r="98" spans="1:8" ht="12.75">
      <c r="A98" s="385"/>
      <c r="B98" s="390">
        <v>803</v>
      </c>
      <c r="C98" s="406" t="s">
        <v>414</v>
      </c>
      <c r="D98" s="407">
        <v>139593</v>
      </c>
      <c r="E98" s="404">
        <v>73687</v>
      </c>
      <c r="F98" s="405">
        <v>173687</v>
      </c>
      <c r="G98" s="374">
        <v>133287</v>
      </c>
      <c r="H98" s="375"/>
    </row>
    <row r="99" spans="1:8" ht="12.75">
      <c r="A99" s="385"/>
      <c r="B99" s="390">
        <v>806</v>
      </c>
      <c r="C99" s="406" t="s">
        <v>248</v>
      </c>
      <c r="D99" s="407">
        <v>133610</v>
      </c>
      <c r="E99" s="404">
        <v>34142</v>
      </c>
      <c r="F99" s="405">
        <v>35178</v>
      </c>
      <c r="G99" s="374">
        <v>65978</v>
      </c>
      <c r="H99" s="375"/>
    </row>
    <row r="100" spans="1:8" ht="12.75">
      <c r="A100" s="756" t="s">
        <v>415</v>
      </c>
      <c r="B100" s="757"/>
      <c r="C100" s="758"/>
      <c r="D100" s="408">
        <f>D101</f>
        <v>0</v>
      </c>
      <c r="E100" s="409">
        <f>E101</f>
        <v>0</v>
      </c>
      <c r="F100" s="410">
        <f>F101</f>
        <v>0</v>
      </c>
      <c r="G100" s="411">
        <f>G101</f>
        <v>0</v>
      </c>
      <c r="H100" s="412"/>
    </row>
    <row r="101" spans="1:8" ht="12.75">
      <c r="A101" s="369"/>
      <c r="B101" s="390">
        <v>901</v>
      </c>
      <c r="C101" s="430" t="s">
        <v>416</v>
      </c>
      <c r="D101" s="407"/>
      <c r="E101" s="404"/>
      <c r="F101" s="405">
        <v>0</v>
      </c>
      <c r="G101" s="374">
        <v>0</v>
      </c>
      <c r="H101" s="375"/>
    </row>
    <row r="102" spans="1:8" ht="13.5" thickBot="1">
      <c r="A102" s="759" t="s">
        <v>584</v>
      </c>
      <c r="B102" s="757"/>
      <c r="C102" s="757"/>
      <c r="D102" s="435"/>
      <c r="E102" s="434">
        <v>70972</v>
      </c>
      <c r="F102" s="428"/>
      <c r="G102" s="429"/>
      <c r="H102" s="375"/>
    </row>
    <row r="103" spans="1:8" ht="13.5" thickBot="1">
      <c r="A103" s="431"/>
      <c r="B103" s="432"/>
      <c r="C103" s="433" t="s">
        <v>417</v>
      </c>
      <c r="D103" s="355">
        <f>D81+D85+D89+D91+D94+D97+D100+D87+D83</f>
        <v>1150247</v>
      </c>
      <c r="E103" s="356">
        <f>E81+E85+E89+E91+E94+E97+E100+E87+E83+E102</f>
        <v>1243146</v>
      </c>
      <c r="F103" s="413">
        <f>F81+F85+F89+F91+F94+F97+F100+F87+F83</f>
        <v>1077795</v>
      </c>
      <c r="G103" s="357">
        <f>G81+G85+G89+G91+G94+G97+G100+G87+G83</f>
        <v>1065895</v>
      </c>
      <c r="H103" s="358"/>
    </row>
    <row r="104" spans="5:8" ht="12.75">
      <c r="E104" s="674">
        <f>E103-E76</f>
        <v>0</v>
      </c>
      <c r="F104" s="674">
        <f>F103-F76</f>
        <v>0</v>
      </c>
      <c r="G104" s="674">
        <f>G103-G76</f>
        <v>0</v>
      </c>
      <c r="H104" s="375"/>
    </row>
    <row r="106" spans="2:5" ht="12.75">
      <c r="B106" s="58" t="s">
        <v>141</v>
      </c>
      <c r="C106" s="58"/>
      <c r="D106" s="59" t="s">
        <v>9</v>
      </c>
      <c r="E106" s="58"/>
    </row>
    <row r="107" spans="2:5" ht="12.75">
      <c r="B107" s="60" t="s">
        <v>142</v>
      </c>
      <c r="C107" s="58"/>
      <c r="D107" s="58"/>
      <c r="E107" s="58" t="s">
        <v>143</v>
      </c>
    </row>
    <row r="109" spans="2:3" ht="12.75">
      <c r="B109" s="755"/>
      <c r="C109" s="755"/>
    </row>
    <row r="110" spans="2:3" ht="12.75">
      <c r="B110" s="755"/>
      <c r="C110" s="755"/>
    </row>
    <row r="124" spans="2:3" ht="12.75">
      <c r="B124" s="755"/>
      <c r="C124" s="755"/>
    </row>
    <row r="128" spans="2:3" ht="12.75">
      <c r="B128" s="755"/>
      <c r="C128" s="755"/>
    </row>
    <row r="134" spans="2:3" ht="12.75">
      <c r="B134" s="755"/>
      <c r="C134" s="755"/>
    </row>
    <row r="140" ht="15.75" customHeight="1"/>
    <row r="150" spans="2:3" ht="12.75">
      <c r="B150" s="755"/>
      <c r="C150" s="755"/>
    </row>
    <row r="151" spans="2:3" ht="12.75">
      <c r="B151" s="755"/>
      <c r="C151" s="755"/>
    </row>
    <row r="153" spans="2:3" ht="12.75">
      <c r="B153" s="755"/>
      <c r="C153" s="755"/>
    </row>
    <row r="156" spans="2:3" ht="12.75">
      <c r="B156" s="755"/>
      <c r="C156" s="755"/>
    </row>
  </sheetData>
  <sheetProtection password="B55E" sheet="1" objects="1" scenarios="1" selectLockedCells="1" selectUnlockedCells="1"/>
  <mergeCells count="45">
    <mergeCell ref="F1:G1"/>
    <mergeCell ref="A3:G5"/>
    <mergeCell ref="B10:C10"/>
    <mergeCell ref="B16:C16"/>
    <mergeCell ref="B34:C34"/>
    <mergeCell ref="B38:C38"/>
    <mergeCell ref="B41:C41"/>
    <mergeCell ref="A44:A47"/>
    <mergeCell ref="B44:B47"/>
    <mergeCell ref="H44:H46"/>
    <mergeCell ref="B50:C50"/>
    <mergeCell ref="B55:C55"/>
    <mergeCell ref="B58:C58"/>
    <mergeCell ref="D44:D46"/>
    <mergeCell ref="E44:E46"/>
    <mergeCell ref="F44:F46"/>
    <mergeCell ref="G44:G46"/>
    <mergeCell ref="B61:C61"/>
    <mergeCell ref="B65:C65"/>
    <mergeCell ref="B66:C66"/>
    <mergeCell ref="A69:A70"/>
    <mergeCell ref="B69:B70"/>
    <mergeCell ref="B72:C72"/>
    <mergeCell ref="B76:C76"/>
    <mergeCell ref="A78:A79"/>
    <mergeCell ref="B78:B79"/>
    <mergeCell ref="A81:C81"/>
    <mergeCell ref="A83:C83"/>
    <mergeCell ref="A85:C85"/>
    <mergeCell ref="A87:C87"/>
    <mergeCell ref="A89:C89"/>
    <mergeCell ref="A91:C91"/>
    <mergeCell ref="A94:C94"/>
    <mergeCell ref="A97:C97"/>
    <mergeCell ref="A100:C100"/>
    <mergeCell ref="B109:C109"/>
    <mergeCell ref="B110:C110"/>
    <mergeCell ref="B124:C124"/>
    <mergeCell ref="A102:C102"/>
    <mergeCell ref="B153:C153"/>
    <mergeCell ref="B156:C156"/>
    <mergeCell ref="B128:C128"/>
    <mergeCell ref="B134:C134"/>
    <mergeCell ref="B150:C150"/>
    <mergeCell ref="B151:C151"/>
  </mergeCells>
  <dataValidations count="4">
    <dataValidation type="whole" operator="lessThan" allowBlank="1" showInputMessage="1" showErrorMessage="1" error="Въвежда се цяло яисло!" sqref="E73:H74 E65:H66">
      <formula1>999999999999999000000</formula1>
    </dataValidation>
    <dataValidation errorStyle="information" type="whole" operator="lessThan" allowBlank="1" showInputMessage="1" showErrorMessage="1" error="Въвежда се отрицателно число !" sqref="E61:H61">
      <formula1>0</formula1>
    </dataValidation>
    <dataValidation type="whole" operator="lessThan" allowBlank="1" showInputMessage="1" showErrorMessage="1" error="Въвежда се цяло число!" sqref="E62:H62 E60:H60 E57:H57 D51:H52">
      <formula1>999999999999999000</formula1>
    </dataValidation>
    <dataValidation errorStyle="information" operator="lessThan" allowBlank="1" showInputMessage="1" showErrorMessage="1" error="Въвежда се отрицателно число !" sqref="C62:D62"/>
  </dataValidations>
  <printOptions/>
  <pageMargins left="0.62" right="0.75" top="0.42" bottom="0.24" header="0.39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B1:H85"/>
  <sheetViews>
    <sheetView workbookViewId="0" topLeftCell="A59">
      <selection activeCell="B95" sqref="B95"/>
    </sheetView>
  </sheetViews>
  <sheetFormatPr defaultColWidth="9.140625" defaultRowHeight="12.75" customHeight="1" zeroHeight="1"/>
  <cols>
    <col min="1" max="1" width="0.2890625" style="440" customWidth="1"/>
    <col min="2" max="2" width="41.140625" style="500" customWidth="1"/>
    <col min="3" max="3" width="17.28125" style="500" customWidth="1"/>
    <col min="4" max="4" width="8.421875" style="441" customWidth="1"/>
    <col min="5" max="5" width="7.57421875" style="440" customWidth="1"/>
    <col min="6" max="6" width="7.421875" style="440" customWidth="1"/>
    <col min="7" max="7" width="7.57421875" style="440" customWidth="1"/>
    <col min="8" max="8" width="8.57421875" style="441" bestFit="1" customWidth="1"/>
    <col min="9" max="9" width="15.7109375" style="440" customWidth="1"/>
    <col min="10" max="10" width="15.28125" style="440" customWidth="1"/>
    <col min="11" max="16384" width="9.140625" style="440" customWidth="1"/>
  </cols>
  <sheetData>
    <row r="1" spans="6:8" ht="12.75" customHeight="1">
      <c r="F1" s="800" t="s">
        <v>418</v>
      </c>
      <c r="G1" s="801"/>
      <c r="H1" s="802"/>
    </row>
    <row r="2" ht="12.75" customHeight="1"/>
    <row r="3" spans="2:8" ht="12.75" customHeight="1">
      <c r="B3" s="803" t="s">
        <v>619</v>
      </c>
      <c r="C3" s="803"/>
      <c r="D3" s="803"/>
      <c r="E3" s="803"/>
      <c r="F3" s="803"/>
      <c r="G3" s="803"/>
      <c r="H3" s="803"/>
    </row>
    <row r="4" spans="2:4" ht="15.75" customHeight="1" thickBot="1">
      <c r="B4" s="442"/>
      <c r="C4" s="473"/>
      <c r="D4" s="443"/>
    </row>
    <row r="5" spans="2:8" s="444" customFormat="1" ht="11.25" thickBot="1" thickTop="1">
      <c r="B5" s="445" t="s">
        <v>397</v>
      </c>
      <c r="C5" s="474"/>
      <c r="D5" s="528" t="s">
        <v>419</v>
      </c>
      <c r="E5" s="470" t="s">
        <v>593</v>
      </c>
      <c r="F5" s="471"/>
      <c r="G5" s="471"/>
      <c r="H5" s="472"/>
    </row>
    <row r="6" spans="2:8" s="444" customFormat="1" ht="9.75">
      <c r="B6" s="445" t="s">
        <v>594</v>
      </c>
      <c r="C6" s="474" t="s">
        <v>351</v>
      </c>
      <c r="D6" s="527" t="s">
        <v>595</v>
      </c>
      <c r="E6" s="524" t="s">
        <v>596</v>
      </c>
      <c r="F6" s="524" t="s">
        <v>597</v>
      </c>
      <c r="G6" s="524" t="s">
        <v>598</v>
      </c>
      <c r="H6" s="525" t="s">
        <v>599</v>
      </c>
    </row>
    <row r="7" spans="2:8" s="444" customFormat="1" ht="9.75">
      <c r="B7" s="445" t="s">
        <v>600</v>
      </c>
      <c r="C7" s="474"/>
      <c r="D7" s="527" t="s">
        <v>601</v>
      </c>
      <c r="E7" s="526" t="s">
        <v>602</v>
      </c>
      <c r="F7" s="526" t="s">
        <v>602</v>
      </c>
      <c r="G7" s="526" t="s">
        <v>602</v>
      </c>
      <c r="H7" s="527" t="s">
        <v>602</v>
      </c>
    </row>
    <row r="8" spans="2:8" s="444" customFormat="1" ht="6" customHeight="1" thickBot="1">
      <c r="B8" s="446"/>
      <c r="C8" s="475"/>
      <c r="D8" s="447"/>
      <c r="E8" s="448"/>
      <c r="F8" s="448"/>
      <c r="G8" s="448"/>
      <c r="H8" s="448"/>
    </row>
    <row r="9" spans="2:8" s="444" customFormat="1" ht="1.5" customHeight="1">
      <c r="B9" s="502"/>
      <c r="C9" s="476"/>
      <c r="D9" s="449"/>
      <c r="E9" s="449"/>
      <c r="F9" s="449"/>
      <c r="G9" s="449"/>
      <c r="H9" s="449"/>
    </row>
    <row r="10" spans="2:8" ht="10.5" thickBot="1">
      <c r="B10" s="503" t="s">
        <v>420</v>
      </c>
      <c r="C10" s="477" t="s">
        <v>592</v>
      </c>
      <c r="D10" s="450">
        <f>+D11+D12+D23+D24</f>
        <v>797690</v>
      </c>
      <c r="E10" s="450">
        <f>+E11+E12+E23+E24</f>
        <v>199423</v>
      </c>
      <c r="F10" s="451">
        <f>+F11+F12+F23+F24</f>
        <v>199422</v>
      </c>
      <c r="G10" s="451">
        <f>+G11+G12+G23+G24</f>
        <v>199423</v>
      </c>
      <c r="H10" s="451">
        <f>+H11+H12+H23+H24</f>
        <v>199422</v>
      </c>
    </row>
    <row r="11" spans="2:8" ht="9.75">
      <c r="B11" s="504" t="s">
        <v>421</v>
      </c>
      <c r="C11" s="478" t="s">
        <v>422</v>
      </c>
      <c r="D11" s="452">
        <f>+'[1]Общо за общината'!D16</f>
        <v>145800</v>
      </c>
      <c r="E11" s="452">
        <f>+'[1]Общо за общината'!E16</f>
        <v>36450</v>
      </c>
      <c r="F11" s="452">
        <f>+'[1]Общо за общината'!F16</f>
        <v>36450</v>
      </c>
      <c r="G11" s="529">
        <f>+'[1]Общо за общината'!G16</f>
        <v>36450</v>
      </c>
      <c r="H11" s="543">
        <f>+'[1]Общо за общината'!H16</f>
        <v>36450</v>
      </c>
    </row>
    <row r="12" spans="2:8" ht="10.5" thickBot="1">
      <c r="B12" s="505" t="s">
        <v>423</v>
      </c>
      <c r="C12" s="479" t="s">
        <v>424</v>
      </c>
      <c r="D12" s="453">
        <f>+D13+D17+D18+D19+D20</f>
        <v>651890</v>
      </c>
      <c r="E12" s="453">
        <f>+E13+E17+E18+E19+E20</f>
        <v>162973</v>
      </c>
      <c r="F12" s="453">
        <f>+F13+F17+F18+F19+F20</f>
        <v>162972</v>
      </c>
      <c r="G12" s="530">
        <f>+G13+G17+G18+G19+G20</f>
        <v>162973</v>
      </c>
      <c r="H12" s="544">
        <f>+H13+H17+H18+H19+H20</f>
        <v>162972</v>
      </c>
    </row>
    <row r="13" spans="2:8" ht="9.75">
      <c r="B13" s="506" t="s">
        <v>425</v>
      </c>
      <c r="C13" s="480" t="s">
        <v>426</v>
      </c>
      <c r="D13" s="452">
        <f>+'[1]Общо за общината'!D74</f>
        <v>120650</v>
      </c>
      <c r="E13" s="452">
        <f>+'[1]Общо за общината'!E74</f>
        <v>30162</v>
      </c>
      <c r="F13" s="452">
        <f>+'[1]Общо за общината'!F74</f>
        <v>30163</v>
      </c>
      <c r="G13" s="529">
        <f>+'[1]Общо за общината'!G74</f>
        <v>30162</v>
      </c>
      <c r="H13" s="543">
        <f>+'[1]Общо за общината'!H74</f>
        <v>30163</v>
      </c>
    </row>
    <row r="14" spans="2:8" ht="9.75">
      <c r="B14" s="507" t="s">
        <v>427</v>
      </c>
      <c r="C14" s="481" t="s">
        <v>428</v>
      </c>
      <c r="D14" s="454">
        <f>+'[1]Общо за общината'!D75</f>
        <v>0</v>
      </c>
      <c r="E14" s="454">
        <f>+'[1]Общо за общината'!E75</f>
        <v>0</v>
      </c>
      <c r="F14" s="454">
        <f>+'[1]Общо за общината'!F75</f>
        <v>0</v>
      </c>
      <c r="G14" s="531">
        <f>+'[1]Общо за общината'!G75</f>
        <v>0</v>
      </c>
      <c r="H14" s="545">
        <f>+'[1]Общо за общината'!H75</f>
        <v>0</v>
      </c>
    </row>
    <row r="15" spans="2:8" ht="9.75">
      <c r="B15" s="507" t="s">
        <v>429</v>
      </c>
      <c r="C15" s="481" t="s">
        <v>430</v>
      </c>
      <c r="D15" s="454">
        <f>+'[1]Общо за общината'!D77</f>
        <v>20000</v>
      </c>
      <c r="E15" s="454">
        <f>+'[1]Общо за общината'!E77</f>
        <v>5000</v>
      </c>
      <c r="F15" s="454">
        <f>+'[1]Общо за общината'!F77</f>
        <v>5000</v>
      </c>
      <c r="G15" s="531">
        <f>+'[1]Общо за общината'!G77</f>
        <v>5000</v>
      </c>
      <c r="H15" s="545">
        <f>+'[1]Общо за общината'!H77</f>
        <v>5000</v>
      </c>
    </row>
    <row r="16" spans="2:8" ht="9.75">
      <c r="B16" s="486" t="s">
        <v>431</v>
      </c>
      <c r="C16" s="481" t="s">
        <v>432</v>
      </c>
      <c r="D16" s="454">
        <f>+'[1]Общо за общината'!D78+'[1]Общо за общината'!D79</f>
        <v>99550</v>
      </c>
      <c r="E16" s="454">
        <f>+'[1]Общо за общината'!E78+'[1]Общо за общината'!E79</f>
        <v>24887</v>
      </c>
      <c r="F16" s="454">
        <f>+'[1]Общо за общината'!F78+'[1]Общо за общината'!F79</f>
        <v>24888</v>
      </c>
      <c r="G16" s="531">
        <f>+'[1]Общо за общината'!G78+'[1]Общо за общината'!G79</f>
        <v>24887</v>
      </c>
      <c r="H16" s="545">
        <f>+'[1]Общо за общината'!H78+'[1]Общо за общината'!H79</f>
        <v>24888</v>
      </c>
    </row>
    <row r="17" spans="2:8" ht="9.75">
      <c r="B17" s="486" t="s">
        <v>433</v>
      </c>
      <c r="C17" s="482" t="s">
        <v>434</v>
      </c>
      <c r="D17" s="454">
        <f>+'[1]Общо за общината'!D89+'[1]Общо за общината'!D92+'[1]Общо за общината'!D93</f>
        <v>191500</v>
      </c>
      <c r="E17" s="454">
        <f>+'[1]Общо за общината'!E89+'[1]Общо за общината'!E92+'[1]Общо за общината'!E93</f>
        <v>47875</v>
      </c>
      <c r="F17" s="454">
        <f>+'[1]Общо за общината'!F89+'[1]Общо за общината'!F92+'[1]Общо за общината'!F93</f>
        <v>47875</v>
      </c>
      <c r="G17" s="531">
        <f>+'[1]Общо за общината'!G89+'[1]Общо за общината'!G92+'[1]Общо за общината'!G93</f>
        <v>47875</v>
      </c>
      <c r="H17" s="545">
        <f>+'[1]Общо за общината'!H89+'[1]Общо за общината'!H92+'[1]Общо за общината'!H93</f>
        <v>47875</v>
      </c>
    </row>
    <row r="18" spans="2:8" ht="9.75">
      <c r="B18" s="486" t="s">
        <v>435</v>
      </c>
      <c r="C18" s="482" t="s">
        <v>436</v>
      </c>
      <c r="D18" s="454">
        <f>+'[1]Общо за общината'!D107</f>
        <v>7000</v>
      </c>
      <c r="E18" s="454">
        <f>+'[1]Общо за общината'!E107</f>
        <v>1750</v>
      </c>
      <c r="F18" s="454">
        <f>+'[1]Общо за общината'!F107</f>
        <v>1750</v>
      </c>
      <c r="G18" s="531">
        <f>+'[1]Общо за общината'!G107</f>
        <v>1750</v>
      </c>
      <c r="H18" s="545">
        <f>+'[1]Общо за общината'!H107</f>
        <v>1750</v>
      </c>
    </row>
    <row r="19" spans="2:8" ht="9.75">
      <c r="B19" s="487" t="s">
        <v>437</v>
      </c>
      <c r="C19" s="483" t="s">
        <v>438</v>
      </c>
      <c r="D19" s="454">
        <f>+'[1]Общо за общината'!D111+'[1]Общо за общината'!D119+'[1]Общо за общината'!D135+'[1]Общо за общината'!D136</f>
        <v>10630</v>
      </c>
      <c r="E19" s="454">
        <f>+'[1]Общо за общината'!E111+'[1]Общо за общината'!E119+'[1]Общо за общината'!E135+'[1]Общо за общината'!E136</f>
        <v>2658</v>
      </c>
      <c r="F19" s="454">
        <f>+'[1]Общо за общината'!F111+'[1]Общо за общината'!F119+'[1]Общо за общината'!F135+'[1]Общо за общината'!F136</f>
        <v>2657</v>
      </c>
      <c r="G19" s="531">
        <f>+'[1]Общо за общината'!G111+'[1]Общо за общината'!G119+'[1]Общо за общината'!G135+'[1]Общо за общината'!G136</f>
        <v>2658</v>
      </c>
      <c r="H19" s="545">
        <f>+'[1]Общо за общината'!H111+'[1]Общо за общината'!H119+'[1]Общо за общината'!H135+'[1]Общо за общината'!H136</f>
        <v>2657</v>
      </c>
    </row>
    <row r="20" spans="2:8" ht="9.75">
      <c r="B20" s="487" t="s">
        <v>439</v>
      </c>
      <c r="C20" s="483" t="s">
        <v>440</v>
      </c>
      <c r="D20" s="454">
        <f>+'[1]Общо за общината'!D123</f>
        <v>322110</v>
      </c>
      <c r="E20" s="454">
        <f>+'[1]Общо за общината'!E123</f>
        <v>80528</v>
      </c>
      <c r="F20" s="454">
        <f>+'[1]Общо за общината'!F123</f>
        <v>80527</v>
      </c>
      <c r="G20" s="531">
        <f>+'[1]Общо за общината'!G123</f>
        <v>80528</v>
      </c>
      <c r="H20" s="545">
        <f>+'[1]Общо за общината'!H123</f>
        <v>80527</v>
      </c>
    </row>
    <row r="21" spans="2:8" ht="0.75" customHeight="1" thickBot="1">
      <c r="B21" s="507"/>
      <c r="C21" s="483"/>
      <c r="D21" s="455"/>
      <c r="E21" s="456"/>
      <c r="F21" s="456"/>
      <c r="G21" s="532"/>
      <c r="H21" s="546"/>
    </row>
    <row r="22" spans="2:8" ht="4.5" customHeight="1" hidden="1" thickBot="1">
      <c r="B22" s="508"/>
      <c r="C22" s="484"/>
      <c r="D22" s="457"/>
      <c r="E22" s="458"/>
      <c r="F22" s="458"/>
      <c r="G22" s="533"/>
      <c r="H22" s="547"/>
    </row>
    <row r="23" spans="2:8" ht="10.5" thickBot="1">
      <c r="B23" s="508" t="s">
        <v>441</v>
      </c>
      <c r="C23" s="484" t="s">
        <v>442</v>
      </c>
      <c r="D23" s="459">
        <f>+'[1]Общо за общината'!D137</f>
        <v>0</v>
      </c>
      <c r="E23" s="459">
        <f>+'[1]Общо за общината'!E137</f>
        <v>0</v>
      </c>
      <c r="F23" s="459">
        <f>+'[1]Общо за общината'!F137</f>
        <v>0</v>
      </c>
      <c r="G23" s="534">
        <f>+'[1]Общо за общината'!G137</f>
        <v>0</v>
      </c>
      <c r="H23" s="548">
        <f>+'[1]Общо за общината'!H137</f>
        <v>0</v>
      </c>
    </row>
    <row r="24" spans="2:8" ht="10.5" thickBot="1">
      <c r="B24" s="509" t="s">
        <v>443</v>
      </c>
      <c r="C24" s="485" t="s">
        <v>603</v>
      </c>
      <c r="D24" s="459">
        <f>+'[1]Общо за общината'!D140+'[1]Общо за общината'!D149+'[1]Общо за общината'!D158</f>
        <v>0</v>
      </c>
      <c r="E24" s="459">
        <f>+'[1]Общо за общината'!E140+'[1]Общо за общината'!E149+'[1]Общо за общината'!E158</f>
        <v>0</v>
      </c>
      <c r="F24" s="459">
        <f>+'[1]Общо за общината'!F140+'[1]Общо за общината'!F149+'[1]Общо за общината'!F158</f>
        <v>0</v>
      </c>
      <c r="G24" s="534">
        <f>+'[1]Общо за общината'!G140+'[1]Общо за общината'!G149+'[1]Общо за общината'!G158</f>
        <v>0</v>
      </c>
      <c r="H24" s="548">
        <f>+'[1]Общо за общината'!H140+'[1]Общо за общината'!H149+'[1]Общо за общината'!H158</f>
        <v>0</v>
      </c>
    </row>
    <row r="25" spans="2:8" ht="10.5" thickBot="1">
      <c r="B25" s="510" t="s">
        <v>444</v>
      </c>
      <c r="C25" s="477" t="s">
        <v>604</v>
      </c>
      <c r="D25" s="460">
        <f>+D26+D27+D28+D29+D30+D32+D34+D35+D36+D37+D40</f>
        <v>3025264</v>
      </c>
      <c r="E25" s="460">
        <f>+E26+E27+E28+E29+E30+E32+E34+E35+E36+E37+E40</f>
        <v>835837</v>
      </c>
      <c r="F25" s="460">
        <f>+F26+F27+F28+F29+F30+F32+F34+F35+F36+F37+F40</f>
        <v>761114</v>
      </c>
      <c r="G25" s="535">
        <f>+G26+G27+G28+G29+G30+G32+G34+G35+G36+G37+G40</f>
        <v>671999</v>
      </c>
      <c r="H25" s="549">
        <f>+H26+H27+H28+H29+H30+H32+H34+H35+H36+H37+H40</f>
        <v>756314</v>
      </c>
    </row>
    <row r="26" spans="2:8" ht="9.75">
      <c r="B26" s="511" t="s">
        <v>445</v>
      </c>
      <c r="C26" s="480" t="s">
        <v>446</v>
      </c>
      <c r="D26" s="452">
        <v>1272092</v>
      </c>
      <c r="E26" s="452">
        <v>369642</v>
      </c>
      <c r="F26" s="452">
        <v>318025</v>
      </c>
      <c r="G26" s="529">
        <v>266402</v>
      </c>
      <c r="H26" s="543">
        <v>318023</v>
      </c>
    </row>
    <row r="27" spans="2:8" ht="9.75">
      <c r="B27" s="512" t="s">
        <v>447</v>
      </c>
      <c r="C27" s="482" t="s">
        <v>448</v>
      </c>
      <c r="D27" s="454">
        <v>324728</v>
      </c>
      <c r="E27" s="454">
        <v>107992</v>
      </c>
      <c r="F27" s="454">
        <v>73059</v>
      </c>
      <c r="G27" s="531">
        <v>62491</v>
      </c>
      <c r="H27" s="545">
        <v>81186</v>
      </c>
    </row>
    <row r="28" spans="2:8" ht="9.75">
      <c r="B28" s="512" t="s">
        <v>449</v>
      </c>
      <c r="C28" s="482" t="s">
        <v>450</v>
      </c>
      <c r="D28" s="454">
        <v>315371</v>
      </c>
      <c r="E28" s="454">
        <v>91867</v>
      </c>
      <c r="F28" s="454">
        <v>78847</v>
      </c>
      <c r="G28" s="531">
        <v>65810</v>
      </c>
      <c r="H28" s="545">
        <v>78847</v>
      </c>
    </row>
    <row r="29" spans="2:8" ht="9.75">
      <c r="B29" s="512" t="s">
        <v>451</v>
      </c>
      <c r="C29" s="482" t="s">
        <v>605</v>
      </c>
      <c r="D29" s="454">
        <v>705273</v>
      </c>
      <c r="E29" s="454">
        <v>185183</v>
      </c>
      <c r="F29" s="454">
        <v>176309</v>
      </c>
      <c r="G29" s="531">
        <v>167474</v>
      </c>
      <c r="H29" s="545">
        <v>176307</v>
      </c>
    </row>
    <row r="30" spans="2:8" ht="9.75">
      <c r="B30" s="512" t="s">
        <v>452</v>
      </c>
      <c r="C30" s="486" t="s">
        <v>453</v>
      </c>
      <c r="D30" s="454">
        <f>+'[1]Общо за общината'!D269</f>
        <v>0</v>
      </c>
      <c r="E30" s="454">
        <f>+'[1]Общо за общината'!E269</f>
        <v>0</v>
      </c>
      <c r="F30" s="454">
        <f>+'[1]Общо за общината'!F269</f>
        <v>0</v>
      </c>
      <c r="G30" s="531">
        <f>+'[1]Общо за общината'!G269</f>
        <v>0</v>
      </c>
      <c r="H30" s="545">
        <f>+'[1]Общо за общината'!H269</f>
        <v>0</v>
      </c>
    </row>
    <row r="31" spans="2:8" ht="9.75">
      <c r="B31" s="513" t="s">
        <v>454</v>
      </c>
      <c r="C31" s="486" t="s">
        <v>455</v>
      </c>
      <c r="D31" s="454">
        <f>+'[1]Общо за общината'!D256+'[1]Общо за общината'!D257+'[1]Общо за общината'!D258+'[1]Общо за общината'!D263+'[1]Общо за общината'!D264+'[1]Общо за общината'!D268</f>
        <v>0</v>
      </c>
      <c r="E31" s="454">
        <f>+'[1]Общо за общината'!E256+'[1]Общо за общината'!E257+'[1]Общо за общината'!E258+'[1]Общо за общината'!E263+'[1]Общо за общината'!E264+'[1]Общо за общината'!E268</f>
        <v>0</v>
      </c>
      <c r="F31" s="454">
        <f>+'[1]Общо за общината'!F256+'[1]Общо за общината'!F257+'[1]Общо за общината'!F258+'[1]Общо за общината'!F263+'[1]Общо за общината'!F264+'[1]Общо за общината'!F268</f>
        <v>0</v>
      </c>
      <c r="G31" s="531">
        <f>+'[1]Общо за общината'!G256+'[1]Общо за общината'!G257+'[1]Общо за общината'!G258+'[1]Общо за общината'!G263+'[1]Общо за общината'!G264+'[1]Общо за общината'!G268</f>
        <v>0</v>
      </c>
      <c r="H31" s="545">
        <f>+'[1]Общо за общината'!H256+'[1]Общо за общината'!H257+'[1]Общо за общината'!H258+'[1]Общо за общината'!H263+'[1]Общо за общината'!H264+'[1]Общо за общината'!H268</f>
        <v>0</v>
      </c>
    </row>
    <row r="32" spans="2:8" ht="9.75">
      <c r="B32" s="512" t="s">
        <v>456</v>
      </c>
      <c r="C32" s="486" t="s">
        <v>606</v>
      </c>
      <c r="D32" s="454">
        <f>+'[1]Общо за общината'!D219+'[1]Общо за общината'!D220+'[1]Общо за общината'!D221+'[1]Общо за общината'!D222</f>
        <v>17090</v>
      </c>
      <c r="E32" s="454">
        <v>4576</v>
      </c>
      <c r="F32" s="454">
        <v>4274</v>
      </c>
      <c r="G32" s="531">
        <v>3966</v>
      </c>
      <c r="H32" s="545">
        <v>4274</v>
      </c>
    </row>
    <row r="33" spans="2:8" ht="9.75">
      <c r="B33" s="513" t="s">
        <v>457</v>
      </c>
      <c r="C33" s="486" t="s">
        <v>458</v>
      </c>
      <c r="D33" s="454">
        <f>+'[1]Общо за общината'!D220</f>
        <v>6090</v>
      </c>
      <c r="E33" s="454">
        <f>+'[1]Общо за общината'!E220</f>
        <v>1827</v>
      </c>
      <c r="F33" s="454">
        <f>+'[1]Общо за общината'!F220</f>
        <v>1523</v>
      </c>
      <c r="G33" s="531">
        <v>1217</v>
      </c>
      <c r="H33" s="545">
        <v>1523</v>
      </c>
    </row>
    <row r="34" spans="2:8" ht="9.75">
      <c r="B34" s="513" t="s">
        <v>459</v>
      </c>
      <c r="C34" s="486" t="s">
        <v>460</v>
      </c>
      <c r="D34" s="454">
        <f>+'[1]Общо за общината'!D238+'[1]Общо за общината'!D242+'[1]Общо за общината'!D243+'[1]Общо за общината'!D229</f>
        <v>96250</v>
      </c>
      <c r="E34" s="454">
        <f>+'[1]Общо за общината'!E238+'[1]Общо за общината'!E242+'[1]Общо за общината'!E243+'[1]Общо за общината'!E229</f>
        <v>28808</v>
      </c>
      <c r="F34" s="454">
        <v>24062</v>
      </c>
      <c r="G34" s="531">
        <v>19318</v>
      </c>
      <c r="H34" s="545">
        <f>+'[1]Общо за общината'!H238+'[1]Общо за общината'!H242+'[1]Общо за общината'!H243+'[1]Общо за общината'!H229</f>
        <v>24062</v>
      </c>
    </row>
    <row r="35" spans="2:8" ht="9.75">
      <c r="B35" s="513" t="s">
        <v>461</v>
      </c>
      <c r="C35" s="486" t="s">
        <v>462</v>
      </c>
      <c r="D35" s="454">
        <f>+'[1]Общо за общината'!D271+'[1]Общо за общината'!D272+'[1]Общо за общината'!D280+'[1]Общо за общината'!D283</f>
        <v>294460</v>
      </c>
      <c r="E35" s="454">
        <v>47769</v>
      </c>
      <c r="F35" s="454">
        <v>86538</v>
      </c>
      <c r="G35" s="531">
        <v>86538</v>
      </c>
      <c r="H35" s="545">
        <v>73615</v>
      </c>
    </row>
    <row r="36" spans="2:8" ht="9.75">
      <c r="B36" s="513" t="s">
        <v>463</v>
      </c>
      <c r="C36" s="486" t="s">
        <v>464</v>
      </c>
      <c r="D36" s="454">
        <f>+'[1]Общо за общината'!D284</f>
        <v>0</v>
      </c>
      <c r="E36" s="454">
        <f>+'[1]Общо за общината'!E284</f>
        <v>0</v>
      </c>
      <c r="F36" s="454">
        <f>+'[1]Общо за общината'!F284</f>
        <v>0</v>
      </c>
      <c r="G36" s="531">
        <f>+'[1]Общо за общината'!G284</f>
        <v>0</v>
      </c>
      <c r="H36" s="545">
        <f>+'[1]Общо за общината'!H284</f>
        <v>0</v>
      </c>
    </row>
    <row r="37" spans="2:8" ht="9.75">
      <c r="B37" s="512" t="s">
        <v>465</v>
      </c>
      <c r="C37" s="486" t="s">
        <v>466</v>
      </c>
      <c r="D37" s="454">
        <f>+'[1]Общо за общината'!D232</f>
        <v>0</v>
      </c>
      <c r="E37" s="454">
        <f>+'[1]Общо за общината'!E232</f>
        <v>0</v>
      </c>
      <c r="F37" s="454">
        <f>+'[1]Общо за общината'!F232</f>
        <v>0</v>
      </c>
      <c r="G37" s="531">
        <f>+'[1]Общо за общината'!G232</f>
        <v>0</v>
      </c>
      <c r="H37" s="545">
        <f>+'[1]Общо за общината'!H232</f>
        <v>0</v>
      </c>
    </row>
    <row r="38" spans="2:8" ht="9.75" hidden="1">
      <c r="B38" s="513" t="s">
        <v>467</v>
      </c>
      <c r="C38" s="486" t="s">
        <v>468</v>
      </c>
      <c r="D38" s="454">
        <f>+'[1]Общо за общината'!D233</f>
        <v>0</v>
      </c>
      <c r="E38" s="454">
        <f>+'[1]Общо за общината'!E233</f>
        <v>0</v>
      </c>
      <c r="F38" s="454">
        <f>+'[1]Общо за общината'!F233</f>
        <v>0</v>
      </c>
      <c r="G38" s="531">
        <f>+'[1]Общо за общината'!G233</f>
        <v>0</v>
      </c>
      <c r="H38" s="545">
        <f>+'[1]Общо за общината'!H233</f>
        <v>0</v>
      </c>
    </row>
    <row r="39" spans="2:8" ht="9.75" hidden="1">
      <c r="B39" s="507" t="s">
        <v>469</v>
      </c>
      <c r="C39" s="487" t="s">
        <v>470</v>
      </c>
      <c r="D39" s="454">
        <f>+'[1]Общо за общината'!D235</f>
        <v>0</v>
      </c>
      <c r="E39" s="454">
        <f>+'[1]Общо за общината'!E235</f>
        <v>0</v>
      </c>
      <c r="F39" s="454">
        <f>+'[1]Общо за общината'!F235</f>
        <v>0</v>
      </c>
      <c r="G39" s="531">
        <f>+'[1]Общо за общината'!G235</f>
        <v>0</v>
      </c>
      <c r="H39" s="545">
        <f>+'[1]Общо за общината'!H235</f>
        <v>0</v>
      </c>
    </row>
    <row r="40" spans="2:8" ht="10.5" thickBot="1">
      <c r="B40" s="514" t="s">
        <v>471</v>
      </c>
      <c r="C40" s="487" t="s">
        <v>607</v>
      </c>
      <c r="D40" s="461">
        <f>+'[1]Общо за общината'!D291</f>
        <v>0</v>
      </c>
      <c r="E40" s="461">
        <f>+'[1]Общо за общината'!E291</f>
        <v>0</v>
      </c>
      <c r="F40" s="461">
        <f>+'[1]Общо за общината'!F291</f>
        <v>0</v>
      </c>
      <c r="G40" s="536">
        <f>+'[1]Общо за общината'!G291</f>
        <v>0</v>
      </c>
      <c r="H40" s="550">
        <f>+'[1]Общо за общината'!H291</f>
        <v>0</v>
      </c>
    </row>
    <row r="41" spans="2:8" ht="10.5" thickBot="1">
      <c r="B41" s="515" t="s">
        <v>472</v>
      </c>
      <c r="C41" s="488" t="s">
        <v>473</v>
      </c>
      <c r="D41" s="462">
        <f>+D42+D43+D47</f>
        <v>2195474</v>
      </c>
      <c r="E41" s="462">
        <f>+E42+E43+E47</f>
        <v>626766</v>
      </c>
      <c r="F41" s="462">
        <f>+F42+F43+F47</f>
        <v>553674</v>
      </c>
      <c r="G41" s="537">
        <f>+G42+G43+G47</f>
        <v>466161</v>
      </c>
      <c r="H41" s="551">
        <f>+H42+H43+H47</f>
        <v>548873</v>
      </c>
    </row>
    <row r="42" spans="2:8" ht="9.75">
      <c r="B42" s="512" t="s">
        <v>474</v>
      </c>
      <c r="C42" s="486" t="s">
        <v>475</v>
      </c>
      <c r="D42" s="452">
        <f>+'[1]Общо за общината'!D341+'[1]Общо за общината'!D355+'[1]Общо за общината'!D368</f>
        <v>2375587</v>
      </c>
      <c r="E42" s="452">
        <f>+'[1]Общо за общината'!E341+'[1]Общо за общината'!E355+'[1]Общо за общината'!E368</f>
        <v>672816</v>
      </c>
      <c r="F42" s="452">
        <f>+'[1]Общо за общината'!F341+'[1]Общо за общината'!F355+'[1]Общо за общината'!F368</f>
        <v>597607</v>
      </c>
      <c r="G42" s="529">
        <f>+'[1]Общо за общината'!G341+'[1]Общо за общината'!G355+'[1]Общо за общината'!G368</f>
        <v>511267</v>
      </c>
      <c r="H42" s="543">
        <f>+'[1]Общо за общината'!H341+'[1]Общо за общината'!H355+'[1]Общо за общината'!H368</f>
        <v>593897</v>
      </c>
    </row>
    <row r="43" spans="2:8" ht="9.75">
      <c r="B43" s="512" t="s">
        <v>476</v>
      </c>
      <c r="C43" s="486" t="s">
        <v>477</v>
      </c>
      <c r="D43" s="454">
        <v>-180113</v>
      </c>
      <c r="E43" s="454">
        <v>-46050</v>
      </c>
      <c r="F43" s="454">
        <v>-43933</v>
      </c>
      <c r="G43" s="531">
        <v>-45106</v>
      </c>
      <c r="H43" s="545">
        <v>-45024</v>
      </c>
    </row>
    <row r="44" spans="2:8" ht="9.75">
      <c r="B44" s="514" t="s">
        <v>478</v>
      </c>
      <c r="C44" s="487" t="s">
        <v>479</v>
      </c>
      <c r="D44" s="454">
        <v>23258</v>
      </c>
      <c r="E44" s="454">
        <v>6967</v>
      </c>
      <c r="F44" s="454">
        <v>5823</v>
      </c>
      <c r="G44" s="531">
        <v>4646</v>
      </c>
      <c r="H44" s="545">
        <v>5822</v>
      </c>
    </row>
    <row r="45" spans="2:8" ht="9" customHeight="1">
      <c r="B45" s="513" t="s">
        <v>480</v>
      </c>
      <c r="C45" s="486" t="s">
        <v>481</v>
      </c>
      <c r="D45" s="454">
        <f>+'[1]Общо за общината'!D385</f>
        <v>0</v>
      </c>
      <c r="E45" s="454">
        <f>+'[1]Общо за общината'!E385</f>
        <v>0</v>
      </c>
      <c r="F45" s="454">
        <f>+'[1]Общо за общината'!F385</f>
        <v>0</v>
      </c>
      <c r="G45" s="531">
        <f>+'[1]Общо за общината'!G385</f>
        <v>0</v>
      </c>
      <c r="H45" s="545">
        <f>+'[1]Общо за общината'!H385</f>
        <v>0</v>
      </c>
    </row>
    <row r="46" spans="2:8" ht="9.75" hidden="1">
      <c r="B46" s="516"/>
      <c r="C46" s="486"/>
      <c r="D46" s="463"/>
      <c r="E46" s="463"/>
      <c r="F46" s="463"/>
      <c r="G46" s="538"/>
      <c r="H46" s="552"/>
    </row>
    <row r="47" spans="2:8" ht="10.5" thickBot="1">
      <c r="B47" s="517" t="s">
        <v>482</v>
      </c>
      <c r="C47" s="489" t="s">
        <v>483</v>
      </c>
      <c r="D47" s="461">
        <f>+'[1]Общо за общината'!D392</f>
        <v>0</v>
      </c>
      <c r="E47" s="461">
        <f>+'[1]Общо за общината'!E392</f>
        <v>0</v>
      </c>
      <c r="F47" s="461">
        <f>+'[1]Общо за общината'!F392</f>
        <v>0</v>
      </c>
      <c r="G47" s="536">
        <f>+'[1]Общо за общината'!G392</f>
        <v>0</v>
      </c>
      <c r="H47" s="550">
        <f>+'[1]Общо за общината'!H392</f>
        <v>0</v>
      </c>
    </row>
    <row r="48" spans="2:8" ht="10.5" thickBot="1">
      <c r="B48" s="515" t="s">
        <v>484</v>
      </c>
      <c r="C48" s="490" t="s">
        <v>485</v>
      </c>
      <c r="D48" s="459">
        <f>+'[1]Общо за общината'!D212</f>
        <v>0</v>
      </c>
      <c r="E48" s="459">
        <f>+'[1]Общо за общината'!E212</f>
        <v>0</v>
      </c>
      <c r="F48" s="459">
        <f>+'[1]Общо за общината'!F212</f>
        <v>0</v>
      </c>
      <c r="G48" s="534">
        <f>+'[1]Общо за общината'!G212</f>
        <v>0</v>
      </c>
      <c r="H48" s="548">
        <f>+'[1]Общо за общината'!H212</f>
        <v>0</v>
      </c>
    </row>
    <row r="49" spans="2:8" ht="10.5" thickBot="1">
      <c r="B49" s="503" t="s">
        <v>486</v>
      </c>
      <c r="C49" s="491"/>
      <c r="D49" s="464">
        <f>+D10-D25+D41+D48</f>
        <v>-32100</v>
      </c>
      <c r="E49" s="464">
        <f>+E10-E25+E41+E48</f>
        <v>-9648</v>
      </c>
      <c r="F49" s="464">
        <f>+F10-F25+F41+F48</f>
        <v>-8018</v>
      </c>
      <c r="G49" s="539">
        <f>+G10-G25+G41+G48</f>
        <v>-6415</v>
      </c>
      <c r="H49" s="553">
        <f>+H10-H25+H41+H48</f>
        <v>-8019</v>
      </c>
    </row>
    <row r="50" spans="2:8" ht="9.75">
      <c r="B50" s="518" t="s">
        <v>608</v>
      </c>
      <c r="C50" s="492" t="s">
        <v>609</v>
      </c>
      <c r="D50" s="465" t="str">
        <f>IF(ROUND(D49,0)+ROUND(D51,0)=0,"OK","Неправилен")</f>
        <v>OK</v>
      </c>
      <c r="E50" s="465" t="str">
        <f>IF(ROUND(E49,0)+ROUND(E51,0)=0,"OK","Неправилен")</f>
        <v>OK</v>
      </c>
      <c r="F50" s="465" t="str">
        <f>IF(ROUND(F49,0)+ROUND(F51,0)=0,"OK","Неправилен")</f>
        <v>OK</v>
      </c>
      <c r="G50" s="540" t="str">
        <f>IF(ROUND(G49,0)+ROUND(G51,0)=0,"OK","Неправилен")</f>
        <v>OK</v>
      </c>
      <c r="H50" s="554" t="str">
        <f>IF(ROUND(H49,0)+ROUND(H51,0)=0,"OK","Неправилен")</f>
        <v>OK</v>
      </c>
    </row>
    <row r="51" spans="2:8" ht="9.75" customHeight="1" thickBot="1">
      <c r="B51" s="503" t="s">
        <v>487</v>
      </c>
      <c r="C51" s="491" t="s">
        <v>488</v>
      </c>
      <c r="D51" s="466">
        <f>+D53+D61+D62+D69+D70+D71+D74+D75+D76+D77+D78+D79+D80</f>
        <v>32100</v>
      </c>
      <c r="E51" s="466">
        <f>+E53+E61+E62+E69+E70+E71+E74+E75+E76+E77+E78+E79+E80</f>
        <v>9648</v>
      </c>
      <c r="F51" s="466">
        <f>+F53+F61+F62+F69+F70+F71+F74+F75+F76+F77+F78+F79+F80</f>
        <v>8018</v>
      </c>
      <c r="G51" s="541">
        <f>+G53+G61+G62+G69+G70+G71+G74+G75+G76+G77+G78+G79+G80</f>
        <v>6415</v>
      </c>
      <c r="H51" s="555">
        <f>+H53+H61+H62+H69+H70+H71+H74+H75+H76+H77+H78+H79+H80</f>
        <v>8019</v>
      </c>
    </row>
    <row r="52" spans="2:8" ht="9.75" hidden="1">
      <c r="B52" s="519"/>
      <c r="C52" s="493"/>
      <c r="D52" s="467"/>
      <c r="E52" s="467"/>
      <c r="F52" s="467"/>
      <c r="G52" s="542"/>
      <c r="H52" s="556"/>
    </row>
    <row r="53" spans="2:8" ht="17.25">
      <c r="B53" s="512" t="s">
        <v>489</v>
      </c>
      <c r="C53" s="494" t="s">
        <v>610</v>
      </c>
      <c r="D53" s="454">
        <f>SUM('[1]Общо за общината'!D442+'[1]Общо за общината'!D458+'[1]Общо за общината'!D463+'[1]Общо за общината'!D509+'[1]Общо за общината'!D548+'[1]Общо за общината'!D549+'[1]Общо за общината'!D550+'[1]Общо за общината'!D551+'[1]Общо за общината'!D552)</f>
        <v>0</v>
      </c>
      <c r="E53" s="454">
        <f>SUM('[1]Общо за общината'!E442+'[1]Общо за общината'!E458+'[1]Общо за общината'!E463+'[1]Общо за общината'!E509+'[1]Общо за общината'!E548+'[1]Общо за общината'!E549+'[1]Общо за общината'!E550+'[1]Общо за общината'!E551+'[1]Общо за общината'!E552)</f>
        <v>0</v>
      </c>
      <c r="F53" s="454">
        <f>SUM('[1]Общо за общината'!F442+'[1]Общо за общината'!F458+'[1]Общо за общината'!F463+'[1]Общо за общината'!F509+'[1]Общо за общината'!F548+'[1]Общо за общината'!F549+'[1]Общо за общината'!F550+'[1]Общо за общината'!F551+'[1]Общо за общината'!F552)</f>
        <v>0</v>
      </c>
      <c r="G53" s="531">
        <f>SUM('[1]Общо за общината'!G442+'[1]Общо за общината'!G458+'[1]Общо за общината'!G463+'[1]Общо за общината'!G509+'[1]Общо за общината'!G548+'[1]Общо за общината'!G549+'[1]Общо за общината'!G550+'[1]Общо за общината'!G551+'[1]Общо за общината'!G552)</f>
        <v>0</v>
      </c>
      <c r="H53" s="545">
        <f>SUM('[1]Общо за общината'!H442+'[1]Общо за общината'!H458+'[1]Общо за общината'!H463+'[1]Общо за общината'!H509+'[1]Общо за общината'!H548+'[1]Общо за общината'!H549+'[1]Общо за общината'!H550+'[1]Общо за общината'!H551+'[1]Общо за общината'!H552)</f>
        <v>0</v>
      </c>
    </row>
    <row r="54" spans="2:8" ht="17.25">
      <c r="B54" s="513" t="s">
        <v>490</v>
      </c>
      <c r="C54" s="494" t="s">
        <v>611</v>
      </c>
      <c r="D54" s="454">
        <f>SUM('[1]Общо за общината'!D443+'[1]Общо за общината'!D444+'[1]Общо за общината'!D447+'[1]Общо за общината'!D448+'[1]Общо за общината'!D451+'[1]Общо за общината'!D452+'[1]Общо за общината'!D456)</f>
        <v>0</v>
      </c>
      <c r="E54" s="454">
        <f>SUM('[1]Общо за общината'!E443+'[1]Общо за общината'!E444+'[1]Общо за общината'!E447+'[1]Общо за общината'!E448+'[1]Общо за общината'!E451+'[1]Общо за общината'!E452+'[1]Общо за общината'!E456)</f>
        <v>0</v>
      </c>
      <c r="F54" s="454">
        <f>SUM('[1]Общо за общината'!F443+'[1]Общо за общината'!F444+'[1]Общо за общината'!F447+'[1]Общо за общината'!F448+'[1]Общо за общината'!F451+'[1]Общо за общината'!F452+'[1]Общо за общината'!F456)</f>
        <v>0</v>
      </c>
      <c r="G54" s="531">
        <f>SUM('[1]Общо за общината'!G443+'[1]Общо за общината'!G444+'[1]Общо за общината'!G447+'[1]Общо за общината'!G448+'[1]Общо за общината'!G451+'[1]Общо за общината'!G452+'[1]Общо за общината'!G456)</f>
        <v>0</v>
      </c>
      <c r="H54" s="545">
        <f>SUM('[1]Общо за общината'!H443+'[1]Общо за общината'!H444+'[1]Общо за общината'!H447+'[1]Общо за общината'!H448+'[1]Общо за общината'!H451+'[1]Общо за общината'!H452+'[1]Общо за общината'!H456)</f>
        <v>0</v>
      </c>
    </row>
    <row r="55" spans="2:8" ht="17.25">
      <c r="B55" s="513" t="s">
        <v>491</v>
      </c>
      <c r="C55" s="494" t="s">
        <v>612</v>
      </c>
      <c r="D55" s="454">
        <f>SUM('[1]Общо за общината'!D445+'[1]Общо за общината'!D446+'[1]Общо за общината'!D449+'[1]Общо за общината'!D450+'[1]Общо за общината'!D453+'[1]Общо за общината'!D454+'[1]Общо за общината'!D455+'[1]Общо за общината'!D457)</f>
        <v>0</v>
      </c>
      <c r="E55" s="454">
        <f>SUM('[1]Общо за общината'!E445+'[1]Общо за общината'!E446+'[1]Общо за общината'!E449+'[1]Общо за общината'!E450+'[1]Общо за общината'!E453+'[1]Общо за общината'!E454+'[1]Общо за общината'!E455+'[1]Общо за общината'!E457)</f>
        <v>0</v>
      </c>
      <c r="F55" s="454">
        <f>SUM('[1]Общо за общината'!F445+'[1]Общо за общината'!F446+'[1]Общо за общината'!F449+'[1]Общо за общината'!F450+'[1]Общо за общината'!F453+'[1]Общо за общината'!F454+'[1]Общо за общината'!F455+'[1]Общо за общината'!F457)</f>
        <v>0</v>
      </c>
      <c r="G55" s="531">
        <f>SUM('[1]Общо за общината'!G445+'[1]Общо за общината'!G446+'[1]Общо за общината'!G449+'[1]Общо за общината'!G450+'[1]Общо за общината'!G453+'[1]Общо за общината'!G454+'[1]Общо за общината'!G455+'[1]Общо за общината'!G457)</f>
        <v>0</v>
      </c>
      <c r="H55" s="545">
        <f>SUM('[1]Общо за общината'!H445+'[1]Общо за общината'!H446+'[1]Общо за общината'!H449+'[1]Общо за общината'!H450+'[1]Общо за общината'!H453+'[1]Общо за общината'!H454+'[1]Общо за общината'!H455+'[1]Общо за общината'!H457)</f>
        <v>0</v>
      </c>
    </row>
    <row r="56" spans="2:8" ht="9.75">
      <c r="B56" s="513" t="s">
        <v>492</v>
      </c>
      <c r="C56" s="486" t="s">
        <v>493</v>
      </c>
      <c r="D56" s="454">
        <f>+'[1]Общо за общината'!D458</f>
        <v>0</v>
      </c>
      <c r="E56" s="454">
        <f>+'[1]Общо за общината'!E458</f>
        <v>0</v>
      </c>
      <c r="F56" s="454">
        <f>+'[1]Общо за общината'!F458</f>
        <v>0</v>
      </c>
      <c r="G56" s="531">
        <f>+'[1]Общо за общината'!G458</f>
        <v>0</v>
      </c>
      <c r="H56" s="545">
        <f>+'[1]Общо за общината'!H458</f>
        <v>0</v>
      </c>
    </row>
    <row r="57" spans="2:8" ht="9.75">
      <c r="B57" s="513" t="s">
        <v>494</v>
      </c>
      <c r="C57" s="486" t="s">
        <v>495</v>
      </c>
      <c r="D57" s="454">
        <f>+'[1]Общо за общината'!D463</f>
        <v>0</v>
      </c>
      <c r="E57" s="454">
        <f>+'[1]Общо за общината'!E463</f>
        <v>0</v>
      </c>
      <c r="F57" s="454">
        <f>+'[1]Общо за общината'!F463</f>
        <v>0</v>
      </c>
      <c r="G57" s="531">
        <f>+'[1]Общо за общината'!G463</f>
        <v>0</v>
      </c>
      <c r="H57" s="545">
        <f>+'[1]Общо за общината'!H463</f>
        <v>0</v>
      </c>
    </row>
    <row r="58" spans="2:8" ht="9.75">
      <c r="B58" s="513" t="s">
        <v>496</v>
      </c>
      <c r="C58" s="486" t="s">
        <v>497</v>
      </c>
      <c r="D58" s="454">
        <f>+'[1]Общо за общината'!D509</f>
        <v>0</v>
      </c>
      <c r="E58" s="454">
        <f>+'[1]Общо за общината'!E509</f>
        <v>0</v>
      </c>
      <c r="F58" s="454">
        <f>+'[1]Общо за общината'!F509</f>
        <v>0</v>
      </c>
      <c r="G58" s="531">
        <f>+'[1]Общо за общината'!G509</f>
        <v>0</v>
      </c>
      <c r="H58" s="545">
        <f>+'[1]Общо за общината'!H509</f>
        <v>0</v>
      </c>
    </row>
    <row r="59" spans="2:8" ht="9.75">
      <c r="B59" s="520" t="s">
        <v>498</v>
      </c>
      <c r="C59" s="495" t="s">
        <v>499</v>
      </c>
      <c r="D59" s="454">
        <f>+'[1]Общо за общината'!D548+'[1]Общо за общината'!D549</f>
        <v>0</v>
      </c>
      <c r="E59" s="454">
        <f>+'[1]Общо за общината'!E548+'[1]Общо за общината'!E549</f>
        <v>0</v>
      </c>
      <c r="F59" s="454">
        <f>+'[1]Общо за общината'!F548+'[1]Общо за общината'!F549</f>
        <v>0</v>
      </c>
      <c r="G59" s="531">
        <f>+'[1]Общо за общината'!G548+'[1]Общо за общината'!G549</f>
        <v>0</v>
      </c>
      <c r="H59" s="545">
        <f>+'[1]Общо за общината'!H548+'[1]Общо за общината'!H549</f>
        <v>0</v>
      </c>
    </row>
    <row r="60" spans="2:8" ht="9.75">
      <c r="B60" s="520" t="s">
        <v>500</v>
      </c>
      <c r="C60" s="495" t="s">
        <v>501</v>
      </c>
      <c r="D60" s="454">
        <f>+'[1]Общо за общината'!D550+'[1]Общо за общината'!D551+'[1]Общо за общината'!D552</f>
        <v>0</v>
      </c>
      <c r="E60" s="454">
        <f>+'[1]Общо за общината'!E550+'[1]Общо за общината'!E551+'[1]Общо за общината'!E552</f>
        <v>0</v>
      </c>
      <c r="F60" s="454">
        <f>+'[1]Общо за общината'!F550+'[1]Общо за общината'!F551+'[1]Общо за общината'!F552</f>
        <v>0</v>
      </c>
      <c r="G60" s="531">
        <f>+'[1]Общо за общината'!G550+'[1]Общо за общината'!G551+'[1]Общо за общината'!G552</f>
        <v>0</v>
      </c>
      <c r="H60" s="545">
        <f>+'[1]Общо за общината'!H550+'[1]Общо за общината'!H551+'[1]Общо за общината'!H552</f>
        <v>0</v>
      </c>
    </row>
    <row r="61" spans="2:8" ht="9.75">
      <c r="B61" s="517" t="s">
        <v>502</v>
      </c>
      <c r="C61" s="489" t="s">
        <v>503</v>
      </c>
      <c r="D61" s="454">
        <f>+'[1]Общо за общината'!D422</f>
        <v>0</v>
      </c>
      <c r="E61" s="454">
        <f>+'[1]Общо за общината'!E422</f>
        <v>0</v>
      </c>
      <c r="F61" s="454">
        <f>+'[1]Общо за общината'!F422</f>
        <v>0</v>
      </c>
      <c r="G61" s="531">
        <f>+'[1]Общо за общината'!G422</f>
        <v>0</v>
      </c>
      <c r="H61" s="545">
        <f>+'[1]Общо за общината'!H422</f>
        <v>0</v>
      </c>
    </row>
    <row r="62" spans="2:8" ht="9" customHeight="1">
      <c r="B62" s="512" t="s">
        <v>504</v>
      </c>
      <c r="C62" s="486" t="s">
        <v>505</v>
      </c>
      <c r="D62" s="454">
        <f>+'[1]Общо за общината'!D426+'[1]Общо за общината'!D429+'[1]Общо за общината'!D432+'[1]Общо за общината'!D439</f>
        <v>0</v>
      </c>
      <c r="E62" s="454">
        <f>+'[1]Общо за общината'!E426+'[1]Общо за общината'!E429+'[1]Общо за общината'!E432+'[1]Общо за общината'!E439</f>
        <v>0</v>
      </c>
      <c r="F62" s="454">
        <f>+'[1]Общо за общината'!F426+'[1]Общо за общината'!F429+'[1]Общо за общината'!F432+'[1]Общо за общината'!F439</f>
        <v>0</v>
      </c>
      <c r="G62" s="531">
        <f>+'[1]Общо за общината'!G426+'[1]Общо за общината'!G429+'[1]Общо за общината'!G432+'[1]Общо за общината'!G439</f>
        <v>0</v>
      </c>
      <c r="H62" s="545">
        <f>+'[1]Общо за общината'!H426+'[1]Общо за общината'!H429+'[1]Общо за общината'!H432+'[1]Общо за общината'!H439</f>
        <v>0</v>
      </c>
    </row>
    <row r="63" spans="2:8" ht="9.75" hidden="1">
      <c r="B63" s="513" t="s">
        <v>506</v>
      </c>
      <c r="C63" s="486" t="s">
        <v>507</v>
      </c>
      <c r="D63" s="454">
        <f>+'[1]Общо за общината'!D427+'[1]Общо за общината'!D430</f>
        <v>0</v>
      </c>
      <c r="E63" s="454">
        <f>+'[1]Общо за общината'!E427+'[1]Общо за общината'!E430</f>
        <v>0</v>
      </c>
      <c r="F63" s="454">
        <f>+'[1]Общо за общината'!F427+'[1]Общо за общината'!F430</f>
        <v>0</v>
      </c>
      <c r="G63" s="531">
        <f>+'[1]Общо за общината'!G427+'[1]Общо за общината'!G430</f>
        <v>0</v>
      </c>
      <c r="H63" s="545">
        <f>+'[1]Общо за общината'!H427+'[1]Общо за общината'!H430</f>
        <v>0</v>
      </c>
    </row>
    <row r="64" spans="2:8" ht="9.75" hidden="1">
      <c r="B64" s="513" t="s">
        <v>508</v>
      </c>
      <c r="C64" s="486" t="s">
        <v>509</v>
      </c>
      <c r="D64" s="454">
        <f>+'[1]Общо за общината'!D428+'[1]Общо за общината'!D431</f>
        <v>0</v>
      </c>
      <c r="E64" s="454">
        <f>+'[1]Общо за общината'!E428+'[1]Общо за общината'!E431</f>
        <v>0</v>
      </c>
      <c r="F64" s="454">
        <f>+'[1]Общо за общината'!F428+'[1]Общо за общината'!F431</f>
        <v>0</v>
      </c>
      <c r="G64" s="531">
        <f>+'[1]Общо за общината'!G428+'[1]Общо за общината'!G431</f>
        <v>0</v>
      </c>
      <c r="H64" s="545">
        <f>+'[1]Общо за общината'!H428+'[1]Общо за общината'!H431</f>
        <v>0</v>
      </c>
    </row>
    <row r="65" spans="2:8" ht="9.75" hidden="1">
      <c r="B65" s="513" t="s">
        <v>613</v>
      </c>
      <c r="C65" s="486" t="s">
        <v>614</v>
      </c>
      <c r="D65" s="454">
        <f>+'[1]Общо за общината'!D432</f>
        <v>0</v>
      </c>
      <c r="E65" s="454">
        <f>+'[1]Общо за общината'!E432</f>
        <v>0</v>
      </c>
      <c r="F65" s="454">
        <f>+'[1]Общо за общината'!F432</f>
        <v>0</v>
      </c>
      <c r="G65" s="531">
        <f>+'[1]Общо за общината'!G432</f>
        <v>0</v>
      </c>
      <c r="H65" s="545">
        <f>+'[1]Общо за общината'!H432</f>
        <v>0</v>
      </c>
    </row>
    <row r="66" spans="2:8" ht="9.75" hidden="1">
      <c r="B66" s="513"/>
      <c r="C66" s="486"/>
      <c r="D66" s="463"/>
      <c r="E66" s="463"/>
      <c r="F66" s="463"/>
      <c r="G66" s="538"/>
      <c r="H66" s="552"/>
    </row>
    <row r="67" spans="2:8" ht="9.75" hidden="1">
      <c r="B67" s="513" t="s">
        <v>510</v>
      </c>
      <c r="C67" s="486" t="s">
        <v>511</v>
      </c>
      <c r="D67" s="454">
        <f>+'[1]Общо за общината'!D440</f>
        <v>0</v>
      </c>
      <c r="E67" s="454">
        <f>+'[1]Общо за общината'!E440</f>
        <v>0</v>
      </c>
      <c r="F67" s="454">
        <f>+'[1]Общо за общината'!F440</f>
        <v>0</v>
      </c>
      <c r="G67" s="531">
        <f>+'[1]Общо за общината'!G440</f>
        <v>0</v>
      </c>
      <c r="H67" s="545">
        <f>+'[1]Общо за общината'!H440</f>
        <v>0</v>
      </c>
    </row>
    <row r="68" spans="2:8" ht="9.75" hidden="1">
      <c r="B68" s="513" t="s">
        <v>512</v>
      </c>
      <c r="C68" s="486" t="s">
        <v>513</v>
      </c>
      <c r="D68" s="454">
        <f>+'[1]Общо за общината'!D441</f>
        <v>0</v>
      </c>
      <c r="E68" s="454">
        <f>+'[1]Общо за общината'!E441</f>
        <v>0</v>
      </c>
      <c r="F68" s="454">
        <f>+'[1]Общо за общината'!F441</f>
        <v>0</v>
      </c>
      <c r="G68" s="531">
        <f>+'[1]Общо за общината'!G441</f>
        <v>0</v>
      </c>
      <c r="H68" s="545">
        <f>+'[1]Общо за общината'!H441</f>
        <v>0</v>
      </c>
    </row>
    <row r="69" spans="2:8" ht="9.75">
      <c r="B69" s="512" t="s">
        <v>514</v>
      </c>
      <c r="C69" s="486" t="s">
        <v>515</v>
      </c>
      <c r="D69" s="454">
        <f>+'[1]Общо за общината'!D502</f>
        <v>0</v>
      </c>
      <c r="E69" s="454">
        <f>+'[1]Общо за общината'!E502</f>
        <v>0</v>
      </c>
      <c r="F69" s="454">
        <f>+'[1]Общо за общината'!F502</f>
        <v>0</v>
      </c>
      <c r="G69" s="531">
        <f>+'[1]Общо за общината'!G502</f>
        <v>0</v>
      </c>
      <c r="H69" s="545">
        <f>+'[1]Общо за общината'!H502</f>
        <v>0</v>
      </c>
    </row>
    <row r="70" spans="2:8" ht="9.75">
      <c r="B70" s="512" t="s">
        <v>678</v>
      </c>
      <c r="C70" s="486" t="s">
        <v>516</v>
      </c>
      <c r="D70" s="454">
        <f>+'[1]Общо за общината'!D503</f>
        <v>0</v>
      </c>
      <c r="E70" s="454">
        <f>+'[1]Общо за общината'!E503</f>
        <v>0</v>
      </c>
      <c r="F70" s="454">
        <f>+'[1]Общо за общината'!F503</f>
        <v>0</v>
      </c>
      <c r="G70" s="531">
        <f>+'[1]Общо за общината'!G503</f>
        <v>0</v>
      </c>
      <c r="H70" s="545">
        <f>+'[1]Общо за общината'!H503</f>
        <v>0</v>
      </c>
    </row>
    <row r="71" spans="2:8" ht="9.75">
      <c r="B71" s="512" t="s">
        <v>517</v>
      </c>
      <c r="C71" s="486" t="s">
        <v>518</v>
      </c>
      <c r="D71" s="454">
        <v>-14482</v>
      </c>
      <c r="E71" s="454">
        <v>-4345</v>
      </c>
      <c r="F71" s="454">
        <v>-3621</v>
      </c>
      <c r="G71" s="531">
        <v>-2896</v>
      </c>
      <c r="H71" s="545">
        <v>-3620</v>
      </c>
    </row>
    <row r="72" spans="2:8" ht="9.75">
      <c r="B72" s="513" t="s">
        <v>519</v>
      </c>
      <c r="C72" s="486" t="s">
        <v>520</v>
      </c>
      <c r="D72" s="454">
        <f>SUM('[1]Общо за общината'!D464+'[1]Общо за общината'!D479+'[1]Общо за общината'!D483+'[1]Общо за общината'!D510)</f>
        <v>0</v>
      </c>
      <c r="E72" s="454">
        <f>SUM('[1]Общо за общината'!E464+'[1]Общо за общината'!E479+'[1]Общо за общината'!E483+'[1]Общо за общината'!E510)</f>
        <v>0</v>
      </c>
      <c r="F72" s="454">
        <f>SUM('[1]Общо за общината'!F464+'[1]Общо за общината'!F479+'[1]Общо за общината'!F483+'[1]Общо за общината'!F510)</f>
        <v>0</v>
      </c>
      <c r="G72" s="531">
        <f>SUM('[1]Общо за общината'!G464+'[1]Общо за общината'!G479+'[1]Общо за общината'!G483+'[1]Общо за общината'!G510)</f>
        <v>0</v>
      </c>
      <c r="H72" s="545">
        <f>SUM('[1]Общо за общината'!H464+'[1]Общо за общината'!H479+'[1]Общо за общината'!H483+'[1]Общо за общината'!H510)</f>
        <v>0</v>
      </c>
    </row>
    <row r="73" spans="2:8" ht="9.75">
      <c r="B73" s="513" t="s">
        <v>521</v>
      </c>
      <c r="C73" s="482" t="s">
        <v>615</v>
      </c>
      <c r="D73" s="454">
        <v>-14482</v>
      </c>
      <c r="E73" s="454">
        <v>-4345</v>
      </c>
      <c r="F73" s="454">
        <v>-3621</v>
      </c>
      <c r="G73" s="531">
        <v>-2896</v>
      </c>
      <c r="H73" s="545">
        <v>-3620</v>
      </c>
    </row>
    <row r="74" spans="2:8" ht="10.5" thickBot="1">
      <c r="B74" s="521" t="s">
        <v>522</v>
      </c>
      <c r="C74" s="487" t="s">
        <v>523</v>
      </c>
      <c r="D74" s="461">
        <f>+'[1]Общо за общината'!D498</f>
        <v>0</v>
      </c>
      <c r="E74" s="461">
        <f>+'[1]Общо за общината'!E498</f>
        <v>0</v>
      </c>
      <c r="F74" s="461">
        <f>+'[1]Общо за общината'!F498</f>
        <v>0</v>
      </c>
      <c r="G74" s="536">
        <f>+'[1]Общо за общината'!G498</f>
        <v>0</v>
      </c>
      <c r="H74" s="550">
        <f>+'[1]Общо за общината'!H498</f>
        <v>0</v>
      </c>
    </row>
    <row r="75" spans="2:8" ht="10.5" thickBot="1">
      <c r="B75" s="522" t="s">
        <v>524</v>
      </c>
      <c r="C75" s="496" t="s">
        <v>525</v>
      </c>
      <c r="D75" s="459">
        <v>46582</v>
      </c>
      <c r="E75" s="459">
        <v>13993</v>
      </c>
      <c r="F75" s="459">
        <v>11639</v>
      </c>
      <c r="G75" s="534">
        <v>9311</v>
      </c>
      <c r="H75" s="548">
        <v>11639</v>
      </c>
    </row>
    <row r="76" spans="2:8" ht="10.5" thickBot="1">
      <c r="B76" s="523" t="s">
        <v>526</v>
      </c>
      <c r="C76" s="497" t="s">
        <v>527</v>
      </c>
      <c r="D76" s="459">
        <f>SUM('[1]Общо за общината'!D540:D546)</f>
        <v>0</v>
      </c>
      <c r="E76" s="459">
        <f>SUM('[1]Общо за общината'!E540:E546)</f>
        <v>0</v>
      </c>
      <c r="F76" s="459">
        <f>SUM('[1]Общо за общината'!F540:F546)</f>
        <v>0</v>
      </c>
      <c r="G76" s="534">
        <f>SUM('[1]Общо за общината'!G540:G546)</f>
        <v>0</v>
      </c>
      <c r="H76" s="548">
        <f>SUM('[1]Общо за общината'!H540:H546)</f>
        <v>0</v>
      </c>
    </row>
    <row r="77" spans="2:8" ht="10.5" thickBot="1">
      <c r="B77" s="505" t="s">
        <v>528</v>
      </c>
      <c r="C77" s="498" t="s">
        <v>529</v>
      </c>
      <c r="D77" s="459">
        <f>+'[1]Общо за общината'!D547</f>
        <v>0</v>
      </c>
      <c r="E77" s="459">
        <f>+'[1]Общо за общината'!E547</f>
        <v>0</v>
      </c>
      <c r="F77" s="459">
        <f>+'[1]Общо за общината'!F547</f>
        <v>0</v>
      </c>
      <c r="G77" s="534">
        <f>+'[1]Общо за общината'!G547</f>
        <v>0</v>
      </c>
      <c r="H77" s="548">
        <f>+'[1]Общо за общината'!H547</f>
        <v>0</v>
      </c>
    </row>
    <row r="78" spans="2:8" ht="10.5" thickBot="1">
      <c r="B78" s="509" t="s">
        <v>530</v>
      </c>
      <c r="C78" s="496" t="s">
        <v>531</v>
      </c>
      <c r="D78" s="459">
        <f>SUM('[1]Общо за общината'!D554:D555)</f>
        <v>0</v>
      </c>
      <c r="E78" s="459">
        <f>SUM('[1]Общо за общината'!E554:E555)</f>
        <v>0</v>
      </c>
      <c r="F78" s="459">
        <f>SUM('[1]Общо за общината'!F554:F555)</f>
        <v>0</v>
      </c>
      <c r="G78" s="534">
        <f>SUM('[1]Общо за общината'!G554:G555)</f>
        <v>0</v>
      </c>
      <c r="H78" s="548">
        <f>SUM('[1]Общо за общината'!H554:H555)</f>
        <v>0</v>
      </c>
    </row>
    <row r="79" spans="2:8" ht="10.5" thickBot="1">
      <c r="B79" s="509" t="s">
        <v>532</v>
      </c>
      <c r="C79" s="497" t="s">
        <v>533</v>
      </c>
      <c r="D79" s="459">
        <f>SUM('[1]Общо за общината'!D556:D557)</f>
        <v>0</v>
      </c>
      <c r="E79" s="459">
        <f>SUM('[1]Общо за общината'!E556:E557)</f>
        <v>0</v>
      </c>
      <c r="F79" s="459">
        <f>SUM('[1]Общо за общината'!F556:F557)</f>
        <v>0</v>
      </c>
      <c r="G79" s="534">
        <f>SUM('[1]Общо за общината'!G556:G557)</f>
        <v>0</v>
      </c>
      <c r="H79" s="548">
        <f>SUM('[1]Общо за общината'!H556:H557)</f>
        <v>0</v>
      </c>
    </row>
    <row r="80" spans="2:8" ht="10.5" thickBot="1">
      <c r="B80" s="509" t="s">
        <v>679</v>
      </c>
      <c r="C80" s="499" t="s">
        <v>534</v>
      </c>
      <c r="D80" s="459">
        <f>+'[1]Общо за общината'!D558</f>
        <v>0</v>
      </c>
      <c r="E80" s="459">
        <f>+'[1]Общо за общината'!E558</f>
        <v>0</v>
      </c>
      <c r="F80" s="459">
        <f>+'[1]Общо за общината'!F558</f>
        <v>0</v>
      </c>
      <c r="G80" s="534">
        <f>+'[1]Общо за общината'!G558</f>
        <v>0</v>
      </c>
      <c r="H80" s="548">
        <f>+'[1]Общо за общината'!H558</f>
        <v>0</v>
      </c>
    </row>
    <row r="81" spans="2:8" ht="10.5" thickBot="1">
      <c r="B81" s="509" t="s">
        <v>535</v>
      </c>
      <c r="C81" s="499" t="s">
        <v>536</v>
      </c>
      <c r="D81" s="459">
        <f>+'[1]Общо за общината'!D561</f>
        <v>0</v>
      </c>
      <c r="E81" s="459">
        <f>+'[1]Общо за общината'!E561</f>
        <v>0</v>
      </c>
      <c r="F81" s="459">
        <f>+'[1]Общо за общината'!F561</f>
        <v>0</v>
      </c>
      <c r="G81" s="534">
        <f>+'[1]Общо за общината'!G561</f>
        <v>0</v>
      </c>
      <c r="H81" s="548">
        <f>+'[1]Общо за общината'!H561</f>
        <v>0</v>
      </c>
    </row>
    <row r="82" ht="9.75"/>
    <row r="83" ht="9.75"/>
    <row r="84" spans="2:4" ht="9.75">
      <c r="B84" s="501" t="s">
        <v>616</v>
      </c>
      <c r="C84" s="501" t="s">
        <v>617</v>
      </c>
      <c r="D84" s="469"/>
    </row>
    <row r="85" spans="2:4" ht="9.75">
      <c r="B85" s="501" t="s">
        <v>618</v>
      </c>
      <c r="C85" s="501"/>
      <c r="D85" s="468" t="s">
        <v>618</v>
      </c>
    </row>
    <row r="86" ht="9.75"/>
    <row r="87" ht="9.75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 password="B55E" sheet="1" objects="1" scenarios="1" selectLockedCells="1" selectUnlockedCells="1"/>
  <mergeCells count="2">
    <mergeCell ref="F1:H1"/>
    <mergeCell ref="B3:H3"/>
  </mergeCells>
  <printOptions/>
  <pageMargins left="0.75" right="0.75" top="0.49" bottom="0.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1GISHE</cp:lastModifiedBy>
  <cp:lastPrinted>2017-02-21T13:03:54Z</cp:lastPrinted>
  <dcterms:created xsi:type="dcterms:W3CDTF">1996-10-14T23:33:28Z</dcterms:created>
  <dcterms:modified xsi:type="dcterms:W3CDTF">2017-02-21T13:07:55Z</dcterms:modified>
  <cp:category/>
  <cp:version/>
  <cp:contentType/>
  <cp:contentStatus/>
</cp:coreProperties>
</file>